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1970" activeTab="0"/>
  </bookViews>
  <sheets>
    <sheet name="кадрам" sheetId="1" r:id="rId1"/>
  </sheets>
  <definedNames>
    <definedName name="_xlnm.Print_Titles" localSheetId="0">'кадрам'!$2:$2</definedName>
  </definedNames>
  <calcPr fullCalcOnLoad="1"/>
</workbook>
</file>

<file path=xl/sharedStrings.xml><?xml version="1.0" encoding="utf-8"?>
<sst xmlns="http://schemas.openxmlformats.org/spreadsheetml/2006/main" count="50" uniqueCount="49">
  <si>
    <t>Ежемесячное денежное содержание лиц, замещающих государственные должности, руб.</t>
  </si>
  <si>
    <t>Выслуга лет</t>
  </si>
  <si>
    <t>Ежемесячная надбавка к должностному окладу за работу со сведениями, составляющими гос.тайну</t>
  </si>
  <si>
    <t>Ежеквартальное денежное поощрение, руб.</t>
  </si>
  <si>
    <t>Должность</t>
  </si>
  <si>
    <t>Должностной оклад, % от оклада Губернатора Иркутской области</t>
  </si>
  <si>
    <t>Процентная надбавка к зар.плате за работу в районах Крайнего Севера и приравн. к ним местностях, в южных районах Ирк.обл.</t>
  </si>
  <si>
    <t>Месячное денежное содержание, руб.</t>
  </si>
  <si>
    <t>Районный коэффициент</t>
  </si>
  <si>
    <t xml:space="preserve">Ежемесячное денежное поощрение </t>
  </si>
  <si>
    <t>Размер денежной премии, определенный Губернатором Иркутской области</t>
  </si>
  <si>
    <t>Заместитель начальника управления Губернатора Иркутской области и Правительства Иркутской области по государственной гражданской службе, кадрам и государственным наградам</t>
  </si>
  <si>
    <t xml:space="preserve">                                                                                  </t>
  </si>
  <si>
    <t xml:space="preserve"> С.П. Иванова </t>
  </si>
  <si>
    <t>Первый заместитель Губернатора Иркутской области - Председатель Правительства Иркутской области</t>
  </si>
  <si>
    <t>Первый заместитель Губернатора Иркутской области</t>
  </si>
  <si>
    <t xml:space="preserve">Заместитель Председателя Правительства Иркутской области </t>
  </si>
  <si>
    <t>Заместитель Губернатора Иркутской области - руководитель администрации Усть-Ордынского Бурятского округа</t>
  </si>
  <si>
    <t>Заместитель Губернатора Иркутской области - руководитель аппарата Губернатора Иркутской области и Правительства Иркутской области</t>
  </si>
  <si>
    <t>Сумма премии отдельных лиц, замещающих государственные должности Иркутской области, руб.</t>
  </si>
  <si>
    <t>Заместитель Председателя Правительства Иркутской области - руководитель представительства Правительства Иркутской области при Правительстве Российской Федерации в г. Москве</t>
  </si>
  <si>
    <t>Полномочный представитель Губернатора Иркутской области в Законодательном Собрании Иркутской области</t>
  </si>
  <si>
    <t>Министр финансов Иркутской области</t>
  </si>
  <si>
    <t>Министр по регулированию контрактной системы в сфере закупок Иркутской области</t>
  </si>
  <si>
    <t>Министр по молодежной политике Иркутской области</t>
  </si>
  <si>
    <t>Министр лесного комплекса Иркутской области</t>
  </si>
  <si>
    <t>Министр жилищной политики, энергетики  и транспорта Иркутской области</t>
  </si>
  <si>
    <t>Министр здравоохранения Иркутской области</t>
  </si>
  <si>
    <t>Министр имущественных отношений Иркутской области</t>
  </si>
  <si>
    <t>Министр культуры и архивов Иркутской области</t>
  </si>
  <si>
    <t>Министр образования Иркутской области</t>
  </si>
  <si>
    <t>Министр спорта  Иркутской области</t>
  </si>
  <si>
    <t>Министр природных ресурсов и экологии Иркутской области</t>
  </si>
  <si>
    <t>Министр сельского хозяйства Иркутской области</t>
  </si>
  <si>
    <t>Министр социального развития, опеки и попечительства Иркутской области</t>
  </si>
  <si>
    <t>Министр труда и занятости Иркутской области</t>
  </si>
  <si>
    <t>Министр строительства, дорожного хозяйства Иркутской области</t>
  </si>
  <si>
    <t>Заместитель Губернатора Иркутской области</t>
  </si>
  <si>
    <t>Заместитель Председателя Правительства Иркутской области  - министр экономического развития Иркутской области</t>
  </si>
  <si>
    <t>Первый заместитель Председателя Правительства Иркутской области</t>
  </si>
  <si>
    <t>Годовое денежное содержание, руб.</t>
  </si>
  <si>
    <t>Ежеквартальное денежное поощрение в расчете за год, руб.</t>
  </si>
  <si>
    <t>В среднем за месяц, с учетом ежеквартального денежного поощрения, руб.</t>
  </si>
  <si>
    <t>Итого в год</t>
  </si>
  <si>
    <t xml:space="preserve">Первый заместитель Председателя Правительства Иркутской области </t>
  </si>
  <si>
    <t>Премия за полугодие, руб.</t>
  </si>
  <si>
    <t>Премия в расчете за год, руб.</t>
  </si>
  <si>
    <t>С учетом отчислений в ФОТ</t>
  </si>
  <si>
    <t>Расчет средств областного бюджета на выплату заработной платы по должности первого заместителя Председателя Правительства Иркутской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</si>
</sst>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#,##0.0000"/>
    <numFmt numFmtId="167" formatCode="#,##0.000"/>
    <numFmt numFmtId="168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8" fillId="0" borderId="10" xfId="0" applyFont="1" applyBorder="1" applyAlignment="1">
      <alignment horizontal="justify" vertical="top" wrapText="1"/>
    </xf>
    <xf numFmtId="3" fontId="8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3" fontId="10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9" fontId="8" fillId="0" borderId="11" xfId="0" applyNumberFormat="1" applyFont="1" applyFill="1" applyBorder="1" applyAlignment="1">
      <alignment horizontal="center" vertical="top" wrapText="1"/>
    </xf>
    <xf numFmtId="9" fontId="8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9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43" fontId="8" fillId="0" borderId="11" xfId="58" applyFont="1" applyBorder="1" applyAlignment="1">
      <alignment horizontal="center" vertical="top" wrapText="1"/>
    </xf>
    <xf numFmtId="9" fontId="2" fillId="0" borderId="13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52" fillId="0" borderId="11" xfId="0" applyFont="1" applyBorder="1" applyAlignment="1">
      <alignment horizontal="right"/>
    </xf>
    <xf numFmtId="0" fontId="52" fillId="0" borderId="14" xfId="0" applyFont="1" applyBorder="1" applyAlignment="1">
      <alignment horizontal="right"/>
    </xf>
    <xf numFmtId="0" fontId="52" fillId="0" borderId="15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8" fillId="0" borderId="16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I66" sqref="I66"/>
    </sheetView>
  </sheetViews>
  <sheetFormatPr defaultColWidth="0.13671875" defaultRowHeight="15"/>
  <cols>
    <col min="1" max="1" width="0.13671875" style="0" customWidth="1"/>
    <col min="2" max="2" width="30.7109375" style="0" customWidth="1"/>
    <col min="3" max="3" width="14.8515625" style="0" hidden="1" customWidth="1"/>
    <col min="4" max="4" width="10.421875" style="0" hidden="1" customWidth="1"/>
    <col min="5" max="5" width="16.421875" style="5" hidden="1" customWidth="1"/>
    <col min="6" max="6" width="15.140625" style="0" hidden="1" customWidth="1"/>
    <col min="7" max="7" width="12.7109375" style="0" hidden="1" customWidth="1"/>
    <col min="8" max="8" width="16.421875" style="0" hidden="1" customWidth="1"/>
    <col min="9" max="9" width="14.710937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6.140625" style="0" hidden="1" customWidth="1"/>
    <col min="14" max="14" width="11.8515625" style="0" customWidth="1"/>
    <col min="15" max="15" width="20.140625" style="0" hidden="1" customWidth="1"/>
    <col min="16" max="16" width="12.00390625" style="0" customWidth="1"/>
    <col min="17" max="17" width="9.140625" style="0" hidden="1" customWidth="1"/>
    <col min="18" max="18" width="16.8515625" style="0" customWidth="1"/>
    <col min="19" max="252" width="9.140625" style="0" customWidth="1"/>
  </cols>
  <sheetData>
    <row r="1" spans="1:18" s="1" customFormat="1" ht="50.25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2" customFormat="1" ht="98.25" customHeight="1">
      <c r="A2" s="37" t="s">
        <v>0</v>
      </c>
      <c r="B2" s="33" t="s">
        <v>4</v>
      </c>
      <c r="C2" s="33" t="s">
        <v>5</v>
      </c>
      <c r="D2" s="33" t="s">
        <v>1</v>
      </c>
      <c r="E2" s="33" t="s">
        <v>2</v>
      </c>
      <c r="F2" s="33" t="s">
        <v>9</v>
      </c>
      <c r="G2" s="33" t="s">
        <v>8</v>
      </c>
      <c r="H2" s="33" t="s">
        <v>6</v>
      </c>
      <c r="I2" s="33" t="s">
        <v>7</v>
      </c>
      <c r="J2" s="34" t="s">
        <v>40</v>
      </c>
      <c r="K2" s="33" t="s">
        <v>3</v>
      </c>
      <c r="L2" s="34" t="s">
        <v>41</v>
      </c>
      <c r="M2" s="33" t="s">
        <v>42</v>
      </c>
      <c r="N2" s="35" t="s">
        <v>45</v>
      </c>
      <c r="O2" s="33" t="s">
        <v>10</v>
      </c>
      <c r="P2" s="34" t="s">
        <v>46</v>
      </c>
      <c r="Q2" s="40"/>
      <c r="R2" s="34" t="s">
        <v>43</v>
      </c>
    </row>
    <row r="3" spans="1:18" s="3" customFormat="1" ht="16.5" customHeight="1" hidden="1">
      <c r="A3" s="19"/>
      <c r="B3" s="16"/>
      <c r="C3" s="10">
        <v>14852</v>
      </c>
      <c r="D3" s="10">
        <f>C3*D4</f>
        <v>4455.599999999999</v>
      </c>
      <c r="E3" s="10">
        <f>C3*E4</f>
        <v>8911.199999999999</v>
      </c>
      <c r="F3" s="10">
        <f>(C3+D3+E3)*F4</f>
        <v>110053.31999999998</v>
      </c>
      <c r="G3" s="10">
        <f>(C3+D3+E3+F3)*G4</f>
        <v>41481.63599999999</v>
      </c>
      <c r="H3" s="10">
        <f>(C3+D3+E3+F3)*H4</f>
        <v>41481.63599999999</v>
      </c>
      <c r="I3" s="17"/>
      <c r="J3" s="17"/>
      <c r="K3" s="17"/>
      <c r="L3" s="17"/>
      <c r="M3" s="17"/>
      <c r="N3" s="41"/>
      <c r="O3" s="17"/>
      <c r="P3" s="41"/>
      <c r="Q3" s="41"/>
      <c r="R3" s="41"/>
    </row>
    <row r="4" spans="1:18" s="3" customFormat="1" ht="63" customHeight="1" hidden="1">
      <c r="A4" s="19"/>
      <c r="B4" s="9" t="s">
        <v>14</v>
      </c>
      <c r="C4" s="22">
        <v>0.79</v>
      </c>
      <c r="D4" s="22">
        <v>0.3</v>
      </c>
      <c r="E4" s="22">
        <v>0.6</v>
      </c>
      <c r="F4" s="23">
        <v>3.9</v>
      </c>
      <c r="G4" s="22">
        <v>0.3</v>
      </c>
      <c r="H4" s="22">
        <v>0.3</v>
      </c>
      <c r="I4" s="18">
        <f>C3+D3+E3+F3+G3+H3</f>
        <v>221235.39199999996</v>
      </c>
      <c r="J4" s="18">
        <f>I4*12</f>
        <v>2654824.7039999994</v>
      </c>
      <c r="K4" s="18">
        <f>(C3+D3+E3)*1.6</f>
        <v>45150.079999999994</v>
      </c>
      <c r="L4" s="18">
        <f>K4*4</f>
        <v>180600.31999999998</v>
      </c>
      <c r="M4" s="18">
        <f>I4+(K4/3)</f>
        <v>236285.41866666664</v>
      </c>
      <c r="N4" s="18">
        <f>(C3+D3+E3)*1.6+(F3*1.6+K4)</f>
        <v>266385.47199999995</v>
      </c>
      <c r="O4" s="17"/>
      <c r="P4" s="18">
        <f>N4*2</f>
        <v>532770.9439999999</v>
      </c>
      <c r="Q4" s="41"/>
      <c r="R4" s="18">
        <f>J4+L4+P4</f>
        <v>3368195.9679999994</v>
      </c>
    </row>
    <row r="5" spans="1:18" s="3" customFormat="1" ht="20.25" customHeight="1" hidden="1">
      <c r="A5" s="19"/>
      <c r="B5" s="9"/>
      <c r="C5" s="10">
        <v>14852</v>
      </c>
      <c r="D5" s="10">
        <f>C5*D8</f>
        <v>4455.599999999999</v>
      </c>
      <c r="E5" s="10">
        <f>C5*E8</f>
        <v>5940.8</v>
      </c>
      <c r="F5" s="10">
        <f>(C5+D5+E5)*F8</f>
        <v>98468.76</v>
      </c>
      <c r="G5" s="10">
        <f>(C5+D5+E5+F5)*G8</f>
        <v>37115.147999999994</v>
      </c>
      <c r="H5" s="10">
        <f>(C5+D5+E5+F5)*H8</f>
        <v>37115.147999999994</v>
      </c>
      <c r="I5" s="18"/>
      <c r="J5" s="18">
        <f aca="true" t="shared" si="0" ref="J5:J10">I5*12</f>
        <v>0</v>
      </c>
      <c r="K5" s="18"/>
      <c r="L5" s="18">
        <f aca="true" t="shared" si="1" ref="L5:L10">K5*4</f>
        <v>0</v>
      </c>
      <c r="M5" s="18"/>
      <c r="N5" s="18">
        <f>(C5+D5+E5)*1.6+(F5*1.6+K8)</f>
        <v>238344.896</v>
      </c>
      <c r="O5" s="17"/>
      <c r="P5" s="41"/>
      <c r="Q5" s="41"/>
      <c r="R5" s="18">
        <f aca="true" t="shared" si="2" ref="R5:R10">J5+L5+P5</f>
        <v>0</v>
      </c>
    </row>
    <row r="6" spans="1:18" s="3" customFormat="1" ht="20.25" customHeight="1" hidden="1">
      <c r="A6" s="19"/>
      <c r="B6" s="9"/>
      <c r="C6" s="10">
        <v>14852</v>
      </c>
      <c r="D6" s="10">
        <f>C6*D7</f>
        <v>4455.599999999999</v>
      </c>
      <c r="E6" s="10">
        <f>C6*E7</f>
        <v>5940.8</v>
      </c>
      <c r="F6" s="10">
        <f>(C6+D6+E6)*F7</f>
        <v>98468.76</v>
      </c>
      <c r="G6" s="10">
        <f>(C6+D6+E6+F6)*G7</f>
        <v>37115.147999999994</v>
      </c>
      <c r="H6" s="10">
        <f>(C6+D6+E6+F6)*H7</f>
        <v>37115.147999999994</v>
      </c>
      <c r="I6" s="17"/>
      <c r="J6" s="18">
        <f t="shared" si="0"/>
        <v>0</v>
      </c>
      <c r="K6" s="17"/>
      <c r="L6" s="18">
        <f t="shared" si="1"/>
        <v>0</v>
      </c>
      <c r="M6" s="17"/>
      <c r="N6" s="41"/>
      <c r="O6" s="17"/>
      <c r="P6" s="41"/>
      <c r="Q6" s="41"/>
      <c r="R6" s="18">
        <f t="shared" si="2"/>
        <v>0</v>
      </c>
    </row>
    <row r="7" spans="1:18" s="3" customFormat="1" ht="48.75" customHeight="1" hidden="1">
      <c r="A7" s="19"/>
      <c r="B7" s="9" t="s">
        <v>39</v>
      </c>
      <c r="C7" s="28">
        <v>0.785</v>
      </c>
      <c r="D7" s="22">
        <v>0.3</v>
      </c>
      <c r="E7" s="22">
        <v>0.4</v>
      </c>
      <c r="F7" s="23">
        <v>3.9</v>
      </c>
      <c r="G7" s="22">
        <v>0.3</v>
      </c>
      <c r="H7" s="22">
        <v>0.3</v>
      </c>
      <c r="I7" s="18">
        <f>C6+D6+E6+F6+G6+H6</f>
        <v>197947.45599999998</v>
      </c>
      <c r="J7" s="18">
        <f t="shared" si="0"/>
        <v>2375369.4719999996</v>
      </c>
      <c r="K7" s="18">
        <f>(C6+D6+E6)*1.6</f>
        <v>40397.44</v>
      </c>
      <c r="L7" s="18">
        <f t="shared" si="1"/>
        <v>161589.76</v>
      </c>
      <c r="M7" s="18">
        <f>I7+(K7/3)</f>
        <v>211413.2693333333</v>
      </c>
      <c r="N7" s="18">
        <f>(C6+D6+E6)*1.6+(F6*1.6+K7)</f>
        <v>238344.896</v>
      </c>
      <c r="O7" s="17"/>
      <c r="P7" s="18">
        <f>N7*2</f>
        <v>476689.792</v>
      </c>
      <c r="Q7" s="41"/>
      <c r="R7" s="18">
        <f t="shared" si="2"/>
        <v>3013649.0239999997</v>
      </c>
    </row>
    <row r="8" spans="1:18" s="3" customFormat="1" ht="45.75" customHeight="1" hidden="1">
      <c r="A8" s="19"/>
      <c r="B8" s="9" t="s">
        <v>15</v>
      </c>
      <c r="C8" s="22">
        <v>0.79</v>
      </c>
      <c r="D8" s="22">
        <v>0.3</v>
      </c>
      <c r="E8" s="22">
        <v>0.4</v>
      </c>
      <c r="F8" s="23">
        <v>3.9</v>
      </c>
      <c r="G8" s="22">
        <v>0.3</v>
      </c>
      <c r="H8" s="22">
        <v>0.3</v>
      </c>
      <c r="I8" s="18">
        <f>C5+D5+E5+F5+G5+H5</f>
        <v>197947.45599999998</v>
      </c>
      <c r="J8" s="18">
        <f t="shared" si="0"/>
        <v>2375369.4719999996</v>
      </c>
      <c r="K8" s="18">
        <f>(C5+D5+E5)*1.6</f>
        <v>40397.44</v>
      </c>
      <c r="L8" s="18">
        <f t="shared" si="1"/>
        <v>161589.76</v>
      </c>
      <c r="M8" s="18"/>
      <c r="N8" s="18" t="e">
        <f>N5/#REF!*#REF!</f>
        <v>#REF!</v>
      </c>
      <c r="O8" s="50"/>
      <c r="P8" s="41"/>
      <c r="Q8" s="41"/>
      <c r="R8" s="18">
        <f t="shared" si="2"/>
        <v>2536959.232</v>
      </c>
    </row>
    <row r="9" spans="1:18" s="3" customFormat="1" ht="45.75" customHeight="1" hidden="1">
      <c r="A9" s="20"/>
      <c r="B9" s="9"/>
      <c r="C9" s="10">
        <v>14664</v>
      </c>
      <c r="D9" s="10">
        <f>C9*D10</f>
        <v>4399.2</v>
      </c>
      <c r="E9" s="10">
        <f>C9*E10</f>
        <v>5865.6</v>
      </c>
      <c r="F9" s="10">
        <f>(C9+D9+E9)*F10</f>
        <v>97222.32</v>
      </c>
      <c r="G9" s="10">
        <f>(C9+D9+E9+F9)*G10</f>
        <v>36645.336</v>
      </c>
      <c r="H9" s="10">
        <f>(C9+D9+E9+F9)*H10</f>
        <v>36645.336</v>
      </c>
      <c r="I9" s="18"/>
      <c r="J9" s="18">
        <f t="shared" si="0"/>
        <v>0</v>
      </c>
      <c r="K9" s="18"/>
      <c r="L9" s="18">
        <f t="shared" si="1"/>
        <v>0</v>
      </c>
      <c r="M9" s="18"/>
      <c r="N9" s="18">
        <f>(C9+D9+E9)*1.6+(F9*1.6+K10)</f>
        <v>235327.87200000006</v>
      </c>
      <c r="O9" s="50"/>
      <c r="P9" s="41"/>
      <c r="Q9" s="41"/>
      <c r="R9" s="18">
        <f t="shared" si="2"/>
        <v>0</v>
      </c>
    </row>
    <row r="10" spans="1:18" s="3" customFormat="1" ht="45.75" customHeight="1" hidden="1">
      <c r="A10" s="20"/>
      <c r="B10" s="9" t="s">
        <v>37</v>
      </c>
      <c r="C10" s="22">
        <v>0.78</v>
      </c>
      <c r="D10" s="22">
        <v>0.3</v>
      </c>
      <c r="E10" s="22">
        <v>0.4</v>
      </c>
      <c r="F10" s="23">
        <v>3.9</v>
      </c>
      <c r="G10" s="22">
        <v>0.3</v>
      </c>
      <c r="H10" s="22">
        <v>0.3</v>
      </c>
      <c r="I10" s="18">
        <f>C9+D9+E9+F9+G9+H9</f>
        <v>195441.79200000002</v>
      </c>
      <c r="J10" s="18">
        <f t="shared" si="0"/>
        <v>2345301.504</v>
      </c>
      <c r="K10" s="18">
        <f>(C9+D9+E9)*1.6</f>
        <v>39886.08000000001</v>
      </c>
      <c r="L10" s="18">
        <f t="shared" si="1"/>
        <v>159544.32000000004</v>
      </c>
      <c r="M10" s="18"/>
      <c r="N10" s="18" t="e">
        <f>N9/#REF!*#REF!</f>
        <v>#REF!</v>
      </c>
      <c r="O10" s="50"/>
      <c r="P10" s="41"/>
      <c r="Q10" s="41"/>
      <c r="R10" s="18">
        <f t="shared" si="2"/>
        <v>2504845.824</v>
      </c>
    </row>
    <row r="11" spans="1:18" s="3" customFormat="1" ht="84" customHeight="1">
      <c r="A11" s="20"/>
      <c r="B11" s="9" t="s">
        <v>44</v>
      </c>
      <c r="C11" s="29">
        <v>14664</v>
      </c>
      <c r="D11" s="29">
        <f>C11*D12</f>
        <v>4399.2</v>
      </c>
      <c r="E11" s="29">
        <f>C11*E12</f>
        <v>5865.6</v>
      </c>
      <c r="F11" s="29">
        <f>(C11+D11+E11)*F12</f>
        <v>97222.32</v>
      </c>
      <c r="G11" s="29">
        <f>(C11+D11+E11+F11)*G12</f>
        <v>36645.336</v>
      </c>
      <c r="H11" s="29">
        <f>(C11+D11+E11+F11)*H12</f>
        <v>36645.336</v>
      </c>
      <c r="I11" s="32">
        <f>C11+D11+E11+F11+G11+H11</f>
        <v>195441.79200000002</v>
      </c>
      <c r="J11" s="30">
        <f>I11*12</f>
        <v>2345301.504</v>
      </c>
      <c r="K11" s="32">
        <f>(C11+D11+E11)*1.6</f>
        <v>39886.08000000001</v>
      </c>
      <c r="L11" s="30">
        <f>K11*4</f>
        <v>159544.32000000004</v>
      </c>
      <c r="M11" s="30">
        <f>I11+(K11/3)</f>
        <v>208737.15200000003</v>
      </c>
      <c r="N11" s="32">
        <f>(C11+D11+E11)*1.6+(F11*1.6+K11)</f>
        <v>235327.87200000006</v>
      </c>
      <c r="O11" s="31"/>
      <c r="P11" s="30">
        <f>N11*2</f>
        <v>470655.7440000001</v>
      </c>
      <c r="Q11" s="42"/>
      <c r="R11" s="30">
        <f>J11+L11+P11</f>
        <v>2975501.568</v>
      </c>
    </row>
    <row r="12" spans="1:8" ht="50.25" customHeight="1" hidden="1">
      <c r="A12" s="21"/>
      <c r="C12" s="38">
        <v>0.78</v>
      </c>
      <c r="D12" s="38">
        <v>0.3</v>
      </c>
      <c r="E12" s="38">
        <v>0.4</v>
      </c>
      <c r="F12" s="39">
        <v>3.9</v>
      </c>
      <c r="G12" s="38">
        <v>0.3</v>
      </c>
      <c r="H12" s="38">
        <v>0.3</v>
      </c>
    </row>
    <row r="13" spans="1:15" ht="26.25" customHeight="1" hidden="1">
      <c r="A13" s="21"/>
      <c r="B13" s="9"/>
      <c r="C13" s="10">
        <v>14664</v>
      </c>
      <c r="D13" s="10">
        <f>C13*D14</f>
        <v>4399.2</v>
      </c>
      <c r="E13" s="10">
        <f>C13*E14</f>
        <v>5865.6</v>
      </c>
      <c r="F13" s="10">
        <f>(C13+D13+E13)*F14</f>
        <v>97222.32</v>
      </c>
      <c r="G13" s="10">
        <f>(C13+D13+E13+F13)*G14</f>
        <v>36645.336</v>
      </c>
      <c r="H13" s="10">
        <f>(C13+D13+E13+F13)*H14</f>
        <v>36645.336</v>
      </c>
      <c r="I13" s="18"/>
      <c r="J13" s="18"/>
      <c r="K13" s="18"/>
      <c r="L13" s="18"/>
      <c r="M13" s="18"/>
      <c r="N13" s="18">
        <f>(C13+D13+E13)*1.6+(F13*1.6+K14)</f>
        <v>235327.87200000006</v>
      </c>
      <c r="O13" s="17"/>
    </row>
    <row r="14" spans="1:15" s="4" customFormat="1" ht="47.25" customHeight="1" hidden="1">
      <c r="A14" s="21"/>
      <c r="B14" s="9" t="s">
        <v>16</v>
      </c>
      <c r="C14" s="22">
        <v>0.78</v>
      </c>
      <c r="D14" s="22">
        <v>0.3</v>
      </c>
      <c r="E14" s="22">
        <v>0.4</v>
      </c>
      <c r="F14" s="23">
        <v>3.9</v>
      </c>
      <c r="G14" s="22">
        <v>0.3</v>
      </c>
      <c r="H14" s="22">
        <v>0.3</v>
      </c>
      <c r="I14" s="18">
        <f>C13+D13+E13+F13+G13+H13</f>
        <v>195441.79200000002</v>
      </c>
      <c r="J14" s="18"/>
      <c r="K14" s="18">
        <f>(C13+D13+E13)*1.6</f>
        <v>39886.08000000001</v>
      </c>
      <c r="L14" s="26"/>
      <c r="M14" s="26"/>
      <c r="N14" s="26" t="e">
        <f>N13/#REF!*#REF!</f>
        <v>#REF!</v>
      </c>
      <c r="O14" s="17"/>
    </row>
    <row r="15" spans="1:15" s="4" customFormat="1" ht="27.75" customHeight="1" hidden="1">
      <c r="A15" s="21"/>
      <c r="B15" s="9"/>
      <c r="C15" s="10">
        <v>14664</v>
      </c>
      <c r="D15" s="10">
        <f>C15*D16</f>
        <v>4399.2</v>
      </c>
      <c r="E15" s="10">
        <f>C15*E16</f>
        <v>5865.6</v>
      </c>
      <c r="F15" s="10">
        <f>(C15+D15+E15)*F16</f>
        <v>97222.32</v>
      </c>
      <c r="G15" s="10">
        <f>(C15+D15+E15+F15)*G16</f>
        <v>36645.336</v>
      </c>
      <c r="H15" s="10">
        <f>(C15+D15+E15+F15)*H16</f>
        <v>36645.336</v>
      </c>
      <c r="I15" s="18"/>
      <c r="J15" s="18"/>
      <c r="K15" s="18"/>
      <c r="L15" s="18"/>
      <c r="M15" s="18"/>
      <c r="N15" s="18">
        <f>(C15+D15+E15)*1.6+(F15*1.6+K16)</f>
        <v>235327.87200000006</v>
      </c>
      <c r="O15" s="17"/>
    </row>
    <row r="16" spans="1:15" ht="45.75" customHeight="1" hidden="1">
      <c r="A16" s="21"/>
      <c r="B16" s="9" t="s">
        <v>16</v>
      </c>
      <c r="C16" s="22">
        <v>0.78</v>
      </c>
      <c r="D16" s="22">
        <v>0.3</v>
      </c>
      <c r="E16" s="22">
        <v>0.4</v>
      </c>
      <c r="F16" s="23">
        <v>3.9</v>
      </c>
      <c r="G16" s="22">
        <v>0.3</v>
      </c>
      <c r="H16" s="22">
        <v>0.3</v>
      </c>
      <c r="I16" s="18">
        <f>C15+D15+E15+F15+G15+H15</f>
        <v>195441.79200000002</v>
      </c>
      <c r="J16" s="18"/>
      <c r="K16" s="18">
        <f>(C15+D15+E15)*1.6</f>
        <v>39886.08000000001</v>
      </c>
      <c r="L16" s="26"/>
      <c r="M16" s="26"/>
      <c r="N16" s="26" t="e">
        <f>N15/#REF!*#REF!</f>
        <v>#REF!</v>
      </c>
      <c r="O16" s="17"/>
    </row>
    <row r="17" spans="1:15" s="4" customFormat="1" ht="27.75" customHeight="1" hidden="1">
      <c r="A17" s="21"/>
      <c r="B17" s="9"/>
      <c r="C17" s="10">
        <v>14664</v>
      </c>
      <c r="D17" s="10">
        <f>C17*D18</f>
        <v>4399.2</v>
      </c>
      <c r="E17" s="10">
        <f>C17*E18</f>
        <v>5865.6</v>
      </c>
      <c r="F17" s="10">
        <f>(C17+D17+E17)*F18</f>
        <v>97222.32</v>
      </c>
      <c r="G17" s="10">
        <f>(C17+D17+E17+F17)*G18</f>
        <v>36645.336</v>
      </c>
      <c r="H17" s="10">
        <f>(C17+D17+E17+F17)*H18</f>
        <v>36645.336</v>
      </c>
      <c r="I17" s="18"/>
      <c r="J17" s="18"/>
      <c r="K17" s="18"/>
      <c r="L17" s="18"/>
      <c r="M17" s="18"/>
      <c r="N17" s="18">
        <f>(C17+D17+E17)*1.6+(F17*1.6+K18)</f>
        <v>235327.87200000006</v>
      </c>
      <c r="O17" s="17"/>
    </row>
    <row r="18" spans="1:15" ht="90.75" customHeight="1" hidden="1">
      <c r="A18" s="21"/>
      <c r="B18" s="9" t="s">
        <v>38</v>
      </c>
      <c r="C18" s="22">
        <v>0.78</v>
      </c>
      <c r="D18" s="22">
        <v>0.3</v>
      </c>
      <c r="E18" s="22">
        <v>0.4</v>
      </c>
      <c r="F18" s="23">
        <v>3.9</v>
      </c>
      <c r="G18" s="22">
        <v>0.3</v>
      </c>
      <c r="H18" s="22">
        <v>0.3</v>
      </c>
      <c r="I18" s="18">
        <f>C17+D17+E17+F17+G17+H17</f>
        <v>195441.79200000002</v>
      </c>
      <c r="J18" s="18"/>
      <c r="K18" s="18">
        <f>(C17+D17+E17)*1.6</f>
        <v>39886.08000000001</v>
      </c>
      <c r="L18" s="26"/>
      <c r="M18" s="26"/>
      <c r="N18" s="26" t="e">
        <f>N17/#REF!*#REF!</f>
        <v>#REF!</v>
      </c>
      <c r="O18" s="17"/>
    </row>
    <row r="19" spans="1:15" s="4" customFormat="1" ht="27.75" customHeight="1" hidden="1">
      <c r="A19" s="21"/>
      <c r="B19" s="9"/>
      <c r="C19" s="10">
        <v>14664</v>
      </c>
      <c r="D19" s="10">
        <f>C19*D20</f>
        <v>4399.2</v>
      </c>
      <c r="E19" s="10">
        <f>C19*E20</f>
        <v>5865.6</v>
      </c>
      <c r="F19" s="10">
        <f>(C19+D19+E19)*F20</f>
        <v>97222.32</v>
      </c>
      <c r="G19" s="10">
        <f>(C19+D19+E19+F19)*G20</f>
        <v>0</v>
      </c>
      <c r="H19" s="10">
        <f>(C19+D19+E19+F19)*H20</f>
        <v>0</v>
      </c>
      <c r="I19" s="18"/>
      <c r="J19" s="18"/>
      <c r="K19" s="18"/>
      <c r="L19" s="18"/>
      <c r="M19" s="18"/>
      <c r="N19" s="18">
        <f>C19+D19+E19+F19+K20</f>
        <v>147079.92</v>
      </c>
      <c r="O19" s="17"/>
    </row>
    <row r="20" spans="1:15" ht="122.25" customHeight="1" hidden="1">
      <c r="A20" s="21"/>
      <c r="B20" s="9" t="s">
        <v>20</v>
      </c>
      <c r="C20" s="22">
        <v>0.78</v>
      </c>
      <c r="D20" s="22">
        <v>0.3</v>
      </c>
      <c r="E20" s="22">
        <v>0.4</v>
      </c>
      <c r="F20" s="23">
        <v>3.9</v>
      </c>
      <c r="G20" s="22">
        <v>0</v>
      </c>
      <c r="H20" s="22">
        <v>0</v>
      </c>
      <c r="I20" s="18">
        <f>C19+D19+E19+F19+G19+H19</f>
        <v>122151.12000000001</v>
      </c>
      <c r="J20" s="18"/>
      <c r="K20" s="18">
        <f>C19+D19+E19</f>
        <v>24928.800000000003</v>
      </c>
      <c r="L20" s="26"/>
      <c r="M20" s="26"/>
      <c r="N20" s="26" t="e">
        <f>N19/#REF!*#REF!</f>
        <v>#REF!</v>
      </c>
      <c r="O20" s="17"/>
    </row>
    <row r="21" spans="1:15" ht="18.75" hidden="1">
      <c r="A21" s="21"/>
      <c r="B21" s="9"/>
      <c r="C21" s="10">
        <v>14664</v>
      </c>
      <c r="D21" s="10">
        <f>C21*D22</f>
        <v>4399.2</v>
      </c>
      <c r="E21" s="10">
        <f>C21*E22</f>
        <v>7332</v>
      </c>
      <c r="F21" s="10">
        <f>(C21+D21+E21)*F22</f>
        <v>102941.28</v>
      </c>
      <c r="G21" s="10">
        <f>(C21+D21+E21+F21)*G22</f>
        <v>38800.943999999996</v>
      </c>
      <c r="H21" s="10">
        <f>(C21+D21+E21+F21)*H22</f>
        <v>38800.943999999996</v>
      </c>
      <c r="I21" s="18"/>
      <c r="J21" s="18"/>
      <c r="K21" s="18"/>
      <c r="L21" s="18"/>
      <c r="M21" s="18"/>
      <c r="N21" s="18">
        <f>(C21+D21+E21)*1.6+(F21*1.6+K22)</f>
        <v>249170.68800000002</v>
      </c>
      <c r="O21" s="17"/>
    </row>
    <row r="22" spans="1:15" ht="101.25" customHeight="1" hidden="1">
      <c r="A22" s="21"/>
      <c r="B22" s="9" t="s">
        <v>18</v>
      </c>
      <c r="C22" s="22">
        <v>0.78</v>
      </c>
      <c r="D22" s="22">
        <v>0.3</v>
      </c>
      <c r="E22" s="22">
        <v>0.5</v>
      </c>
      <c r="F22" s="23">
        <v>3.9</v>
      </c>
      <c r="G22" s="22">
        <v>0.3</v>
      </c>
      <c r="H22" s="22">
        <v>0.3</v>
      </c>
      <c r="I22" s="18">
        <f>C21+D21+E21+F21+G21+H21</f>
        <v>206938.368</v>
      </c>
      <c r="J22" s="18"/>
      <c r="K22" s="18">
        <f>(C21+D21+E21)*1.6</f>
        <v>42232.32000000001</v>
      </c>
      <c r="L22" s="26"/>
      <c r="M22" s="26"/>
      <c r="N22" s="26" t="e">
        <f>N21/#REF!*#REF!</f>
        <v>#REF!</v>
      </c>
      <c r="O22" s="17"/>
    </row>
    <row r="23" spans="1:15" ht="18.75" hidden="1">
      <c r="A23" s="21"/>
      <c r="B23" s="9"/>
      <c r="C23" s="10">
        <v>14664</v>
      </c>
      <c r="D23" s="10">
        <f>C23*D24</f>
        <v>4399.2</v>
      </c>
      <c r="E23" s="10">
        <f>C23*E24</f>
        <v>5865.6</v>
      </c>
      <c r="F23" s="10">
        <f>(C23+D23+E23)*F24</f>
        <v>97222.32</v>
      </c>
      <c r="G23" s="10">
        <f>(C23+D23+E23+F23)*G24</f>
        <v>36645.336</v>
      </c>
      <c r="H23" s="10">
        <f>(C23+D23+E23+F23)*H24</f>
        <v>36645.336</v>
      </c>
      <c r="I23" s="18"/>
      <c r="J23" s="18"/>
      <c r="K23" s="18"/>
      <c r="L23" s="18"/>
      <c r="M23" s="18"/>
      <c r="N23" s="18">
        <f>(C23+D23+E23)*1.6+(F23*1.6+K24)</f>
        <v>235327.87200000006</v>
      </c>
      <c r="O23" s="17"/>
    </row>
    <row r="24" spans="1:15" ht="84.75" customHeight="1" hidden="1">
      <c r="A24" s="21"/>
      <c r="B24" s="9" t="s">
        <v>17</v>
      </c>
      <c r="C24" s="22">
        <v>0.78</v>
      </c>
      <c r="D24" s="22">
        <v>0.3</v>
      </c>
      <c r="E24" s="22">
        <v>0.4</v>
      </c>
      <c r="F24" s="23">
        <v>3.9</v>
      </c>
      <c r="G24" s="22">
        <v>0.3</v>
      </c>
      <c r="H24" s="22">
        <v>0.3</v>
      </c>
      <c r="I24" s="18">
        <f>C23+D23+E23+F23+G23+H23</f>
        <v>195441.79200000002</v>
      </c>
      <c r="J24" s="18"/>
      <c r="K24" s="18">
        <f>(C23+D23+E23)*1.6</f>
        <v>39886.08000000001</v>
      </c>
      <c r="L24" s="26"/>
      <c r="M24" s="26"/>
      <c r="N24" s="26" t="e">
        <f>N23/#REF!*#REF!</f>
        <v>#REF!</v>
      </c>
      <c r="O24" s="17"/>
    </row>
    <row r="25" spans="1:15" ht="24.75" customHeight="1" hidden="1">
      <c r="A25" s="21"/>
      <c r="B25" s="9"/>
      <c r="C25" s="13">
        <v>13536</v>
      </c>
      <c r="D25" s="13">
        <f>C25*D26</f>
        <v>4060.7999999999997</v>
      </c>
      <c r="E25" s="13">
        <f>C25*E26</f>
        <v>676.8000000000001</v>
      </c>
      <c r="F25" s="13">
        <f>(C25+D25+E25)*F26</f>
        <v>63957.59999999999</v>
      </c>
      <c r="G25" s="13">
        <f>(C25+D25+E25+F25)*G26</f>
        <v>24669.359999999993</v>
      </c>
      <c r="H25" s="13">
        <f>(C25+D25+E25+F25)*H26</f>
        <v>24669.359999999993</v>
      </c>
      <c r="I25" s="14"/>
      <c r="J25" s="14"/>
      <c r="K25" s="14"/>
      <c r="L25" s="14"/>
      <c r="M25" s="14"/>
      <c r="N25" s="18">
        <f>(C25+D25+E25)*1.6+(F25*1.6+K26)</f>
        <v>160807.68</v>
      </c>
      <c r="O25" s="17"/>
    </row>
    <row r="26" spans="1:15" ht="84.75" customHeight="1" hidden="1">
      <c r="A26" s="21"/>
      <c r="B26" s="9" t="s">
        <v>21</v>
      </c>
      <c r="C26" s="24">
        <v>0.72</v>
      </c>
      <c r="D26" s="24">
        <v>0.3</v>
      </c>
      <c r="E26" s="24">
        <v>0.05</v>
      </c>
      <c r="F26" s="25">
        <v>3.5</v>
      </c>
      <c r="G26" s="24">
        <v>0.3</v>
      </c>
      <c r="H26" s="24">
        <v>0.3</v>
      </c>
      <c r="I26" s="14">
        <f>C25+D25+E25+F25+G25+H25</f>
        <v>131569.91999999995</v>
      </c>
      <c r="J26" s="14"/>
      <c r="K26" s="14">
        <f>(C25+D25+E25)*1.6</f>
        <v>29237.76</v>
      </c>
      <c r="L26" s="27"/>
      <c r="M26" s="27"/>
      <c r="N26" s="26" t="e">
        <f>N25/#REF!*#REF!</f>
        <v>#REF!</v>
      </c>
      <c r="O26" s="17"/>
    </row>
    <row r="27" spans="1:15" ht="19.5" customHeight="1" hidden="1">
      <c r="A27" s="21"/>
      <c r="B27" s="12"/>
      <c r="C27" s="13">
        <v>13536</v>
      </c>
      <c r="D27" s="13">
        <f>C27*D28</f>
        <v>4060.7999999999997</v>
      </c>
      <c r="E27" s="13">
        <f>C27*E28</f>
        <v>6768</v>
      </c>
      <c r="F27" s="13">
        <f>(C27+D27+E27)*F28</f>
        <v>85276.8</v>
      </c>
      <c r="G27" s="13">
        <f>(C27+D27+E27+F27)*G28</f>
        <v>32892.48</v>
      </c>
      <c r="H27" s="13">
        <f>(C27+D27+E27+F27)*H28</f>
        <v>32892.48</v>
      </c>
      <c r="I27" s="14"/>
      <c r="J27" s="14"/>
      <c r="K27" s="14"/>
      <c r="L27" s="14"/>
      <c r="M27" s="14"/>
      <c r="N27" s="18">
        <f>(C27+D27+E27)*1.6+(F27*1.6+K28)</f>
        <v>214410.24</v>
      </c>
      <c r="O27" s="15"/>
    </row>
    <row r="28" spans="1:15" ht="53.25" customHeight="1" hidden="1">
      <c r="A28" s="21"/>
      <c r="B28" s="12" t="s">
        <v>22</v>
      </c>
      <c r="C28" s="24">
        <v>0.72</v>
      </c>
      <c r="D28" s="24">
        <v>0.3</v>
      </c>
      <c r="E28" s="24">
        <v>0.5</v>
      </c>
      <c r="F28" s="25">
        <v>3.5</v>
      </c>
      <c r="G28" s="24">
        <v>0.3</v>
      </c>
      <c r="H28" s="24">
        <v>0.3</v>
      </c>
      <c r="I28" s="14">
        <f>C27+D27+E27+F27+G27+H27</f>
        <v>175426.56000000003</v>
      </c>
      <c r="J28" s="14"/>
      <c r="K28" s="14">
        <f>(C27+D27+E27)*1.6</f>
        <v>38983.68</v>
      </c>
      <c r="L28" s="27"/>
      <c r="M28" s="27"/>
      <c r="N28" s="26" t="e">
        <f>N27/#REF!*#REF!</f>
        <v>#REF!</v>
      </c>
      <c r="O28" s="15"/>
    </row>
    <row r="29" spans="1:15" ht="27.75" customHeight="1" hidden="1">
      <c r="A29" s="21"/>
      <c r="B29" s="12"/>
      <c r="C29" s="13">
        <v>13536</v>
      </c>
      <c r="D29" s="13">
        <f>C29*D30</f>
        <v>4060.7999999999997</v>
      </c>
      <c r="E29" s="13">
        <f>C29*E30</f>
        <v>6768</v>
      </c>
      <c r="F29" s="13">
        <f>(C29+D29+E29)*F30</f>
        <v>85276.8</v>
      </c>
      <c r="G29" s="13">
        <f>(C29+D29+E29+F29)*G30</f>
        <v>32892.48</v>
      </c>
      <c r="H29" s="13">
        <f>(C29+D29+E29+F29)*H30</f>
        <v>32892.48</v>
      </c>
      <c r="I29" s="14"/>
      <c r="J29" s="14"/>
      <c r="K29" s="14"/>
      <c r="L29" s="14"/>
      <c r="M29" s="14"/>
      <c r="N29" s="18">
        <f>(C29+D29+E29)*1.6+(F29*1.6+K30)</f>
        <v>214410.24</v>
      </c>
      <c r="O29" s="15"/>
    </row>
    <row r="30" spans="1:15" ht="87.75" customHeight="1" hidden="1">
      <c r="A30" s="21"/>
      <c r="B30" s="12" t="s">
        <v>23</v>
      </c>
      <c r="C30" s="24">
        <v>0.72</v>
      </c>
      <c r="D30" s="24">
        <v>0.3</v>
      </c>
      <c r="E30" s="24">
        <v>0.5</v>
      </c>
      <c r="F30" s="25">
        <v>3.5</v>
      </c>
      <c r="G30" s="24">
        <v>0.3</v>
      </c>
      <c r="H30" s="24">
        <v>0.3</v>
      </c>
      <c r="I30" s="14">
        <f>C29+D29+E29+F29+G29+H29</f>
        <v>175426.56000000003</v>
      </c>
      <c r="J30" s="14"/>
      <c r="K30" s="14">
        <f>(C29+D29+E29)*1.6</f>
        <v>38983.68</v>
      </c>
      <c r="L30" s="27"/>
      <c r="M30" s="27"/>
      <c r="N30" s="26" t="e">
        <f>N29/#REF!*#REF!</f>
        <v>#REF!</v>
      </c>
      <c r="O30" s="15"/>
    </row>
    <row r="31" spans="1:15" ht="33" customHeight="1" hidden="1">
      <c r="A31" s="21"/>
      <c r="B31" s="12"/>
      <c r="C31" s="13">
        <v>13536</v>
      </c>
      <c r="D31" s="13">
        <f>C31*D32</f>
        <v>4060.7999999999997</v>
      </c>
      <c r="E31" s="13">
        <f>C31*E32</f>
        <v>676.8000000000001</v>
      </c>
      <c r="F31" s="13">
        <f>(C31+D31+E31)*F32</f>
        <v>45684</v>
      </c>
      <c r="G31" s="13">
        <f>(C31+D31+E31+F31)*G32</f>
        <v>19187.28</v>
      </c>
      <c r="H31" s="13">
        <f>(C31+D31+E31+F31)*H32</f>
        <v>19187.28</v>
      </c>
      <c r="I31" s="14"/>
      <c r="J31" s="14"/>
      <c r="K31" s="14"/>
      <c r="L31" s="14"/>
      <c r="M31" s="14"/>
      <c r="N31" s="18">
        <f>(C31+D31+E31)*1.6+(F31*1.6+K32)</f>
        <v>131569.92</v>
      </c>
      <c r="O31" s="15"/>
    </row>
    <row r="32" spans="1:15" ht="45.75" customHeight="1" hidden="1">
      <c r="A32" s="21"/>
      <c r="B32" s="12" t="s">
        <v>24</v>
      </c>
      <c r="C32" s="24">
        <v>0.72</v>
      </c>
      <c r="D32" s="24">
        <v>0.3</v>
      </c>
      <c r="E32" s="24">
        <v>0.05</v>
      </c>
      <c r="F32" s="25">
        <v>2.5</v>
      </c>
      <c r="G32" s="24">
        <v>0.3</v>
      </c>
      <c r="H32" s="24">
        <v>0.3</v>
      </c>
      <c r="I32" s="14">
        <f>C31+D31+E31+F31+G31+H31</f>
        <v>102332.16</v>
      </c>
      <c r="J32" s="14"/>
      <c r="K32" s="14">
        <f>(C31+D31+E31)*1.6</f>
        <v>29237.76</v>
      </c>
      <c r="L32" s="27"/>
      <c r="M32" s="27"/>
      <c r="N32" s="26" t="e">
        <f>N31/#REF!*#REF!</f>
        <v>#REF!</v>
      </c>
      <c r="O32" s="15"/>
    </row>
    <row r="33" spans="1:15" ht="33" customHeight="1" hidden="1">
      <c r="A33" s="21"/>
      <c r="B33" s="12"/>
      <c r="C33" s="13">
        <v>13536</v>
      </c>
      <c r="D33" s="13">
        <f>C33*D34</f>
        <v>4060.7999999999997</v>
      </c>
      <c r="E33" s="13">
        <f>C33*E34</f>
        <v>5414.400000000001</v>
      </c>
      <c r="F33" s="13">
        <f>(C33+D33+E33)*F34</f>
        <v>69033.6</v>
      </c>
      <c r="G33" s="13">
        <f>(C33+D33+E33+F33)*G34</f>
        <v>27613.44</v>
      </c>
      <c r="H33" s="13">
        <f>(C33+D33+E33+F33)*H34</f>
        <v>27613.44</v>
      </c>
      <c r="I33" s="14"/>
      <c r="J33" s="14"/>
      <c r="K33" s="14"/>
      <c r="L33" s="14"/>
      <c r="M33" s="14"/>
      <c r="N33" s="18">
        <f>(C33+D33+E33)*1.6+(F33*1.6+K34)</f>
        <v>184089.60000000003</v>
      </c>
      <c r="O33" s="15"/>
    </row>
    <row r="34" spans="1:15" ht="51" customHeight="1" hidden="1">
      <c r="A34" s="21"/>
      <c r="B34" s="12" t="s">
        <v>25</v>
      </c>
      <c r="C34" s="24">
        <v>0.72</v>
      </c>
      <c r="D34" s="24">
        <v>0.3</v>
      </c>
      <c r="E34" s="24">
        <v>0.4</v>
      </c>
      <c r="F34" s="25">
        <v>3</v>
      </c>
      <c r="G34" s="24">
        <v>0.3</v>
      </c>
      <c r="H34" s="24">
        <v>0.3</v>
      </c>
      <c r="I34" s="14">
        <f>C33+D33+E33+F33+G33+H33</f>
        <v>147271.68</v>
      </c>
      <c r="J34" s="14"/>
      <c r="K34" s="14">
        <f>(C33+D33+E33)*1.6</f>
        <v>36817.920000000006</v>
      </c>
      <c r="L34" s="27"/>
      <c r="M34" s="27"/>
      <c r="N34" s="26" t="e">
        <f>N33/#REF!*#REF!</f>
        <v>#REF!</v>
      </c>
      <c r="O34" s="15"/>
    </row>
    <row r="35" spans="2:15" ht="21" customHeight="1" hidden="1">
      <c r="B35" s="11"/>
      <c r="C35" s="13">
        <v>13536</v>
      </c>
      <c r="D35" s="13">
        <f>C35*E36</f>
        <v>5414.400000000001</v>
      </c>
      <c r="E35" s="13">
        <f>C35*F36</f>
        <v>40608</v>
      </c>
      <c r="F35" s="13">
        <f>(C35+D35+E35)*G36</f>
        <v>17867.52</v>
      </c>
      <c r="G35" s="13">
        <f>(C35+D35+E35+F35)*H36</f>
        <v>23227.775999999998</v>
      </c>
      <c r="H35" s="13">
        <f>(C35+D35+E35+F35)*H36</f>
        <v>23227.775999999998</v>
      </c>
      <c r="I35" s="13"/>
      <c r="J35" s="13"/>
      <c r="K35" s="14"/>
      <c r="L35" s="14"/>
      <c r="M35" s="14"/>
      <c r="N35" s="18">
        <f>(C35+D35+E35)*1.6+(F35*1.6+K36)</f>
        <v>219174.912</v>
      </c>
      <c r="O35" s="14"/>
    </row>
    <row r="36" spans="2:15" ht="66" customHeight="1" hidden="1">
      <c r="B36" s="12" t="s">
        <v>26</v>
      </c>
      <c r="C36" s="24">
        <v>0.72</v>
      </c>
      <c r="D36" s="24">
        <v>0.3</v>
      </c>
      <c r="E36" s="24">
        <v>0.4</v>
      </c>
      <c r="F36" s="25">
        <v>3</v>
      </c>
      <c r="G36" s="24">
        <v>0.3</v>
      </c>
      <c r="H36" s="24">
        <v>0.3</v>
      </c>
      <c r="I36" s="14">
        <f>C35+D35+E35+F35+G35+H35</f>
        <v>123881.472</v>
      </c>
      <c r="J36" s="14"/>
      <c r="K36" s="14">
        <f>(C35+D35+E35)*1.6</f>
        <v>95293.44</v>
      </c>
      <c r="L36" s="27"/>
      <c r="M36" s="27"/>
      <c r="N36" s="26" t="e">
        <f>N35/#REF!*#REF!</f>
        <v>#REF!</v>
      </c>
      <c r="O36" s="15"/>
    </row>
    <row r="37" spans="2:15" ht="18" customHeight="1" hidden="1">
      <c r="B37" s="12"/>
      <c r="C37" s="13">
        <v>13536</v>
      </c>
      <c r="D37" s="13">
        <f>C37*D38</f>
        <v>4060.7999999999997</v>
      </c>
      <c r="E37" s="13">
        <f>C37*E38</f>
        <v>6768</v>
      </c>
      <c r="F37" s="13">
        <f>(C37+D37+E37)*F38</f>
        <v>85276.8</v>
      </c>
      <c r="G37" s="13">
        <f>(C37+D37+E37+F37)*G38</f>
        <v>32892.48</v>
      </c>
      <c r="H37" s="13">
        <f>(C37+D37+E37+F37)*H38</f>
        <v>10964.160000000002</v>
      </c>
      <c r="I37" s="14"/>
      <c r="J37" s="14"/>
      <c r="K37" s="14"/>
      <c r="L37" s="14"/>
      <c r="M37" s="14"/>
      <c r="N37" s="18">
        <f>(C37+D37+E37)*1.6+(F37*1.6+K38)</f>
        <v>214410.24</v>
      </c>
      <c r="O37" s="15"/>
    </row>
    <row r="38" spans="2:15" ht="57" customHeight="1" hidden="1">
      <c r="B38" s="12" t="s">
        <v>27</v>
      </c>
      <c r="C38" s="24">
        <v>0.72</v>
      </c>
      <c r="D38" s="24">
        <v>0.3</v>
      </c>
      <c r="E38" s="24">
        <v>0.5</v>
      </c>
      <c r="F38" s="25">
        <v>3.5</v>
      </c>
      <c r="G38" s="24">
        <v>0.3</v>
      </c>
      <c r="H38" s="24">
        <v>0.1</v>
      </c>
      <c r="I38" s="14">
        <f>C37+D37+E37+F37+G37+H37</f>
        <v>153498.24000000002</v>
      </c>
      <c r="J38" s="14"/>
      <c r="K38" s="14">
        <f>(C37+D37+E37)*1.6</f>
        <v>38983.68</v>
      </c>
      <c r="L38" s="27"/>
      <c r="M38" s="27"/>
      <c r="N38" s="26" t="e">
        <f>N37/#REF!*#REF!</f>
        <v>#REF!</v>
      </c>
      <c r="O38" s="15"/>
    </row>
    <row r="39" spans="2:15" ht="20.25" customHeight="1" hidden="1">
      <c r="B39" s="12"/>
      <c r="C39" s="13">
        <v>13536</v>
      </c>
      <c r="D39" s="13">
        <f>C39*D40</f>
        <v>4060.7999999999997</v>
      </c>
      <c r="E39" s="13">
        <f>C39*E40</f>
        <v>5414.400000000001</v>
      </c>
      <c r="F39" s="13">
        <f>(C39+D39+E39)*F40</f>
        <v>69033.6</v>
      </c>
      <c r="G39" s="13">
        <f>(C39+D39+E39+F39)*G40</f>
        <v>27613.44</v>
      </c>
      <c r="H39" s="13">
        <f>(C39+D39+E39+F39)*H40</f>
        <v>27613.44</v>
      </c>
      <c r="I39" s="14"/>
      <c r="J39" s="14"/>
      <c r="K39" s="14"/>
      <c r="L39" s="14"/>
      <c r="M39" s="14"/>
      <c r="N39" s="18">
        <f>(C39+D39+E39)*1.6+(F39*1.6+K40)</f>
        <v>184089.60000000003</v>
      </c>
      <c r="O39" s="15"/>
    </row>
    <row r="40" spans="2:15" ht="46.5" customHeight="1" hidden="1">
      <c r="B40" s="12" t="s">
        <v>28</v>
      </c>
      <c r="C40" s="24">
        <v>0.72</v>
      </c>
      <c r="D40" s="24">
        <v>0.3</v>
      </c>
      <c r="E40" s="24">
        <v>0.4</v>
      </c>
      <c r="F40" s="25">
        <v>3</v>
      </c>
      <c r="G40" s="24">
        <v>0.3</v>
      </c>
      <c r="H40" s="24">
        <v>0.3</v>
      </c>
      <c r="I40" s="14">
        <f>C39+D39+E39+F39+G39+H39</f>
        <v>147271.68</v>
      </c>
      <c r="J40" s="14"/>
      <c r="K40" s="14">
        <f>(C39+D39+E39)*1.6</f>
        <v>36817.920000000006</v>
      </c>
      <c r="L40" s="27"/>
      <c r="M40" s="27"/>
      <c r="N40" s="26" t="e">
        <f>N39/#REF!*#REF!</f>
        <v>#REF!</v>
      </c>
      <c r="O40" s="15"/>
    </row>
    <row r="41" spans="2:15" ht="21.75" customHeight="1" hidden="1">
      <c r="B41" s="12"/>
      <c r="C41" s="13">
        <v>13536</v>
      </c>
      <c r="D41" s="13">
        <f>C41*D42</f>
        <v>4060.7999999999997</v>
      </c>
      <c r="E41" s="13">
        <f>C41*E42</f>
        <v>4060.7999999999997</v>
      </c>
      <c r="F41" s="13">
        <f>(C41+D41+E41)*F42</f>
        <v>54144</v>
      </c>
      <c r="G41" s="13">
        <f>(C41+D41+E41+F41)*G42</f>
        <v>22740.48</v>
      </c>
      <c r="H41" s="13">
        <f>(C41+D41+E41+F41)*H42</f>
        <v>22740.48</v>
      </c>
      <c r="I41" s="14"/>
      <c r="J41" s="14"/>
      <c r="K41" s="14"/>
      <c r="L41" s="14"/>
      <c r="M41" s="14"/>
      <c r="N41" s="18">
        <f>(C41+D41+E41)*1.6+(F41*1.6+K42)</f>
        <v>155934.72</v>
      </c>
      <c r="O41" s="15"/>
    </row>
    <row r="42" spans="2:15" ht="47.25" customHeight="1" hidden="1">
      <c r="B42" s="12" t="s">
        <v>29</v>
      </c>
      <c r="C42" s="24">
        <v>0.72</v>
      </c>
      <c r="D42" s="24">
        <v>0.3</v>
      </c>
      <c r="E42" s="24">
        <v>0.3</v>
      </c>
      <c r="F42" s="25">
        <v>2.5</v>
      </c>
      <c r="G42" s="24">
        <v>0.3</v>
      </c>
      <c r="H42" s="24">
        <v>0.3</v>
      </c>
      <c r="I42" s="14">
        <f>C41+D41+E41+F41+G41+H41</f>
        <v>121282.56</v>
      </c>
      <c r="J42" s="14"/>
      <c r="K42" s="14">
        <f>(C41+D41+E41)*1.6</f>
        <v>34652.159999999996</v>
      </c>
      <c r="L42" s="27"/>
      <c r="M42" s="27"/>
      <c r="N42" s="26" t="e">
        <f>N41/#REF!*#REF!</f>
        <v>#REF!</v>
      </c>
      <c r="O42" s="15"/>
    </row>
    <row r="43" spans="2:15" ht="24.75" customHeight="1" hidden="1">
      <c r="B43" s="12"/>
      <c r="C43" s="13">
        <v>13536</v>
      </c>
      <c r="D43" s="13">
        <f>C43*D44</f>
        <v>4060.7999999999997</v>
      </c>
      <c r="E43" s="13">
        <f>C43*E44</f>
        <v>5414.400000000001</v>
      </c>
      <c r="F43" s="13">
        <f>(C43+D43+E43)*F44</f>
        <v>80539.2</v>
      </c>
      <c r="G43" s="13">
        <f>(C43+D43+E43+F43)*G44</f>
        <v>31065.119999999995</v>
      </c>
      <c r="H43" s="13">
        <f>(C43+D43+E43+F43)*H44</f>
        <v>31065.119999999995</v>
      </c>
      <c r="I43" s="14"/>
      <c r="J43" s="14"/>
      <c r="K43" s="14"/>
      <c r="L43" s="14"/>
      <c r="M43" s="14"/>
      <c r="N43" s="18">
        <f>(C43+D43+E43)*1.6+(F43*1.6+K44)</f>
        <v>202498.56000000003</v>
      </c>
      <c r="O43" s="15"/>
    </row>
    <row r="44" spans="2:15" ht="49.5" customHeight="1" hidden="1">
      <c r="B44" s="12" t="s">
        <v>30</v>
      </c>
      <c r="C44" s="24">
        <v>0.72</v>
      </c>
      <c r="D44" s="24">
        <v>0.3</v>
      </c>
      <c r="E44" s="24">
        <v>0.4</v>
      </c>
      <c r="F44" s="25">
        <v>3.5</v>
      </c>
      <c r="G44" s="24">
        <v>0.3</v>
      </c>
      <c r="H44" s="24">
        <v>0.3</v>
      </c>
      <c r="I44" s="14">
        <f>C43+D43+E43+F43+G43+H43</f>
        <v>165680.63999999998</v>
      </c>
      <c r="J44" s="14"/>
      <c r="K44" s="14">
        <f>(C43+D43+E43)*1.6</f>
        <v>36817.920000000006</v>
      </c>
      <c r="L44" s="27"/>
      <c r="M44" s="27"/>
      <c r="N44" s="26" t="e">
        <f>N43/#REF!*#REF!</f>
        <v>#REF!</v>
      </c>
      <c r="O44" s="15"/>
    </row>
    <row r="45" spans="2:15" ht="21" customHeight="1" hidden="1">
      <c r="B45" s="12"/>
      <c r="C45" s="13">
        <v>13536</v>
      </c>
      <c r="D45" s="13">
        <f>C45*D46</f>
        <v>4060.7999999999997</v>
      </c>
      <c r="E45" s="13">
        <f>C45*E46</f>
        <v>5414.400000000001</v>
      </c>
      <c r="F45" s="13">
        <f>(C45+D45+E45)*F46</f>
        <v>69033.6</v>
      </c>
      <c r="G45" s="13">
        <f>(C45+D45+E45+F45)*G46</f>
        <v>27613.44</v>
      </c>
      <c r="H45" s="13">
        <f>(C45+D45+E45+F45)*H46</f>
        <v>27613.44</v>
      </c>
      <c r="I45" s="14"/>
      <c r="J45" s="14"/>
      <c r="K45" s="14"/>
      <c r="L45" s="14"/>
      <c r="M45" s="14"/>
      <c r="N45" s="18">
        <f>(C45+D45+E45)*1.6+(F45*1.6+K46)</f>
        <v>184089.60000000003</v>
      </c>
      <c r="O45" s="15"/>
    </row>
    <row r="46" spans="2:15" ht="51" customHeight="1" hidden="1">
      <c r="B46" s="12" t="s">
        <v>31</v>
      </c>
      <c r="C46" s="24">
        <v>0.72</v>
      </c>
      <c r="D46" s="24">
        <v>0.3</v>
      </c>
      <c r="E46" s="24">
        <v>0.4</v>
      </c>
      <c r="F46" s="25">
        <v>3</v>
      </c>
      <c r="G46" s="24">
        <v>0.3</v>
      </c>
      <c r="H46" s="24">
        <v>0.3</v>
      </c>
      <c r="I46" s="14">
        <f>C45+D45+E45+F45+G45+H45</f>
        <v>147271.68</v>
      </c>
      <c r="J46" s="14"/>
      <c r="K46" s="14">
        <f>(C45+D45+E45)*1.6</f>
        <v>36817.920000000006</v>
      </c>
      <c r="L46" s="27"/>
      <c r="M46" s="27"/>
      <c r="N46" s="26" t="e">
        <f>N45/#REF!*#REF!</f>
        <v>#REF!</v>
      </c>
      <c r="O46" s="15"/>
    </row>
    <row r="47" spans="2:15" ht="20.25" customHeight="1" hidden="1">
      <c r="B47" s="12"/>
      <c r="C47" s="13">
        <v>13536</v>
      </c>
      <c r="D47" s="13">
        <f>C47*D48</f>
        <v>4060.7999999999997</v>
      </c>
      <c r="E47" s="13">
        <f>C47*E48</f>
        <v>5414.400000000001</v>
      </c>
      <c r="F47" s="13">
        <f>(C47+D47+E47)*F48</f>
        <v>57528</v>
      </c>
      <c r="G47" s="13">
        <f>(C47+D47+E47+F47)*G48</f>
        <v>24161.76</v>
      </c>
      <c r="H47" s="13">
        <f>(C47+D47+E47+F47)*H48</f>
        <v>24161.76</v>
      </c>
      <c r="I47" s="14"/>
      <c r="J47" s="14"/>
      <c r="K47" s="14"/>
      <c r="L47" s="14"/>
      <c r="M47" s="14"/>
      <c r="N47" s="18">
        <f>(C47+D47+E47)*1.6+(F47*1.6+K48)</f>
        <v>165680.64</v>
      </c>
      <c r="O47" s="15"/>
    </row>
    <row r="48" spans="2:15" ht="69.75" customHeight="1" hidden="1">
      <c r="B48" s="12" t="s">
        <v>32</v>
      </c>
      <c r="C48" s="24">
        <v>0.72</v>
      </c>
      <c r="D48" s="24">
        <v>0.3</v>
      </c>
      <c r="E48" s="24">
        <v>0.4</v>
      </c>
      <c r="F48" s="25">
        <v>2.5</v>
      </c>
      <c r="G48" s="24">
        <v>0.3</v>
      </c>
      <c r="H48" s="24">
        <v>0.3</v>
      </c>
      <c r="I48" s="14">
        <f>C47+D47+E47+F47+G47+H47</f>
        <v>128862.71999999999</v>
      </c>
      <c r="J48" s="14"/>
      <c r="K48" s="14">
        <f>(C47+D47+E47)*1.6</f>
        <v>36817.920000000006</v>
      </c>
      <c r="L48" s="27"/>
      <c r="M48" s="27"/>
      <c r="N48" s="26" t="e">
        <f>N47/#REF!*#REF!</f>
        <v>#REF!</v>
      </c>
      <c r="O48" s="15"/>
    </row>
    <row r="49" spans="2:15" ht="26.25" customHeight="1" hidden="1">
      <c r="B49" s="12"/>
      <c r="C49" s="13">
        <v>13536</v>
      </c>
      <c r="D49" s="13">
        <f>C49*D50</f>
        <v>4060.7999999999997</v>
      </c>
      <c r="E49" s="13">
        <f>C49*E50</f>
        <v>5414.400000000001</v>
      </c>
      <c r="F49" s="13">
        <f>(C49+D49+E49)*F50</f>
        <v>57528</v>
      </c>
      <c r="G49" s="13">
        <f>(C49+D49+E49+F49)*G50</f>
        <v>24161.76</v>
      </c>
      <c r="H49" s="13">
        <f>(C49+D49+E49+F49)*H50</f>
        <v>24161.76</v>
      </c>
      <c r="I49" s="14"/>
      <c r="J49" s="14"/>
      <c r="K49" s="14"/>
      <c r="L49" s="14"/>
      <c r="M49" s="14"/>
      <c r="N49" s="18">
        <f>(C49+D49+E49)*1.6+(F49*1.6+K50)</f>
        <v>165680.64</v>
      </c>
      <c r="O49" s="15"/>
    </row>
    <row r="50" spans="2:15" ht="52.5" customHeight="1" hidden="1">
      <c r="B50" s="12" t="s">
        <v>33</v>
      </c>
      <c r="C50" s="24">
        <v>0.72</v>
      </c>
      <c r="D50" s="24">
        <v>0.3</v>
      </c>
      <c r="E50" s="24">
        <v>0.4</v>
      </c>
      <c r="F50" s="25">
        <v>2.5</v>
      </c>
      <c r="G50" s="24">
        <v>0.3</v>
      </c>
      <c r="H50" s="24">
        <v>0.3</v>
      </c>
      <c r="I50" s="14">
        <f>C49+D49+E49+F49+G49+H49</f>
        <v>128862.71999999999</v>
      </c>
      <c r="J50" s="14"/>
      <c r="K50" s="14">
        <f>(C49+D49+E49)*1.6</f>
        <v>36817.920000000006</v>
      </c>
      <c r="L50" s="27"/>
      <c r="M50" s="27"/>
      <c r="N50" s="26" t="e">
        <f>N49/#REF!*#REF!</f>
        <v>#REF!</v>
      </c>
      <c r="O50" s="15"/>
    </row>
    <row r="51" spans="2:15" ht="18.75" customHeight="1" hidden="1">
      <c r="B51" s="12"/>
      <c r="C51" s="13">
        <v>13536</v>
      </c>
      <c r="D51" s="13">
        <f>C51*D52</f>
        <v>4060.7999999999997</v>
      </c>
      <c r="E51" s="13">
        <f>C51*E52</f>
        <v>5414.400000000001</v>
      </c>
      <c r="F51" s="13">
        <f>(C51+D51+E51)*F52</f>
        <v>69033.6</v>
      </c>
      <c r="G51" s="13">
        <f>(C51+D51+E51+F51)*G52</f>
        <v>27613.44</v>
      </c>
      <c r="H51" s="13">
        <f>(C51+D51+E51+F51)*H52</f>
        <v>27613.44</v>
      </c>
      <c r="I51" s="14"/>
      <c r="J51" s="14"/>
      <c r="K51" s="14"/>
      <c r="L51" s="14"/>
      <c r="M51" s="14"/>
      <c r="N51" s="18">
        <f>(C51+D51+E51)*1.6+(F51*1.6+K52)</f>
        <v>184089.60000000003</v>
      </c>
      <c r="O51" s="15"/>
    </row>
    <row r="52" spans="2:15" ht="87.75" customHeight="1" hidden="1">
      <c r="B52" s="12" t="s">
        <v>34</v>
      </c>
      <c r="C52" s="24">
        <v>0.72</v>
      </c>
      <c r="D52" s="24">
        <v>0.3</v>
      </c>
      <c r="E52" s="24">
        <v>0.4</v>
      </c>
      <c r="F52" s="25">
        <v>3</v>
      </c>
      <c r="G52" s="24">
        <v>0.3</v>
      </c>
      <c r="H52" s="24">
        <v>0.3</v>
      </c>
      <c r="I52" s="14">
        <f>C51+D51+E51+F51+G51+H51</f>
        <v>147271.68</v>
      </c>
      <c r="J52" s="14"/>
      <c r="K52" s="14">
        <f>(C51+D51+E51)*1.6</f>
        <v>36817.920000000006</v>
      </c>
      <c r="L52" s="27"/>
      <c r="M52" s="27"/>
      <c r="N52" s="26" t="e">
        <f>N51/#REF!*#REF!</f>
        <v>#REF!</v>
      </c>
      <c r="O52" s="15"/>
    </row>
    <row r="53" spans="2:15" ht="20.25" customHeight="1" hidden="1">
      <c r="B53" s="12"/>
      <c r="C53" s="13">
        <v>13536</v>
      </c>
      <c r="D53" s="13">
        <f>C53*D54</f>
        <v>4060.7999999999997</v>
      </c>
      <c r="E53" s="13">
        <f>C53*E54</f>
        <v>5414.400000000001</v>
      </c>
      <c r="F53" s="13">
        <f>(C53+D53+E53)*F54</f>
        <v>69033.6</v>
      </c>
      <c r="G53" s="13">
        <f>(C53+D53+E53+F53)*G54</f>
        <v>27613.44</v>
      </c>
      <c r="H53" s="13">
        <f>(C53+D53+E53+F53)*H54</f>
        <v>27613.44</v>
      </c>
      <c r="I53" s="14"/>
      <c r="J53" s="14"/>
      <c r="K53" s="14"/>
      <c r="L53" s="14"/>
      <c r="M53" s="14"/>
      <c r="N53" s="18">
        <f>(C53+D53+E53)*1.6+(F53*1.6+K54)</f>
        <v>184089.60000000003</v>
      </c>
      <c r="O53" s="15"/>
    </row>
    <row r="54" spans="2:15" ht="47.25" customHeight="1" hidden="1">
      <c r="B54" s="12" t="s">
        <v>35</v>
      </c>
      <c r="C54" s="24">
        <v>0.72</v>
      </c>
      <c r="D54" s="24">
        <v>0.3</v>
      </c>
      <c r="E54" s="24">
        <v>0.4</v>
      </c>
      <c r="F54" s="25">
        <v>3</v>
      </c>
      <c r="G54" s="24">
        <v>0.3</v>
      </c>
      <c r="H54" s="24">
        <v>0.3</v>
      </c>
      <c r="I54" s="14">
        <f>C53+D53+E53+F53+G53+H53</f>
        <v>147271.68</v>
      </c>
      <c r="J54" s="14"/>
      <c r="K54" s="14">
        <f>(C53+D53+E53)*1.6</f>
        <v>36817.920000000006</v>
      </c>
      <c r="L54" s="27"/>
      <c r="M54" s="27"/>
      <c r="N54" s="26" t="e">
        <f>N53/#REF!*#REF!</f>
        <v>#REF!</v>
      </c>
      <c r="O54" s="15"/>
    </row>
    <row r="55" spans="2:15" ht="23.25" customHeight="1" hidden="1">
      <c r="B55" s="12"/>
      <c r="C55" s="13">
        <v>13536</v>
      </c>
      <c r="D55" s="13">
        <f>C55*D56</f>
        <v>4060.7999999999997</v>
      </c>
      <c r="E55" s="13">
        <f>C55*E56</f>
        <v>5414.400000000001</v>
      </c>
      <c r="F55" s="13">
        <f>(C55+D55+E55)*F56</f>
        <v>69033.6</v>
      </c>
      <c r="G55" s="13">
        <f>(C55+D55+E55+F55)*G56</f>
        <v>27613.44</v>
      </c>
      <c r="H55" s="13">
        <f>(C55+D55+E55+F55)*H56</f>
        <v>27613.44</v>
      </c>
      <c r="I55" s="14"/>
      <c r="J55" s="14"/>
      <c r="K55" s="14"/>
      <c r="L55" s="14"/>
      <c r="M55" s="14"/>
      <c r="N55" s="18">
        <f>(C55+D55+E55)*1.6+(F55*1.6+K56)</f>
        <v>184089.60000000003</v>
      </c>
      <c r="O55" s="15"/>
    </row>
    <row r="56" spans="2:15" ht="66.75" customHeight="1" hidden="1">
      <c r="B56" s="12" t="s">
        <v>36</v>
      </c>
      <c r="C56" s="24">
        <v>0.72</v>
      </c>
      <c r="D56" s="24">
        <v>0.3</v>
      </c>
      <c r="E56" s="24">
        <v>0.4</v>
      </c>
      <c r="F56" s="25">
        <v>3</v>
      </c>
      <c r="G56" s="24">
        <v>0.3</v>
      </c>
      <c r="H56" s="24">
        <v>0.3</v>
      </c>
      <c r="I56" s="14">
        <f>C55+D55+E55+F55+G55+H55</f>
        <v>147271.68</v>
      </c>
      <c r="J56" s="14"/>
      <c r="K56" s="14">
        <f>(C55+D55+E55)*1.6</f>
        <v>36817.920000000006</v>
      </c>
      <c r="L56" s="27"/>
      <c r="M56" s="27"/>
      <c r="N56" s="26" t="e">
        <f>N55/#REF!*#REF!</f>
        <v>#REF!</v>
      </c>
      <c r="O56" s="15"/>
    </row>
    <row r="57" spans="2:15" ht="40.5" customHeight="1" hidden="1">
      <c r="B57" s="47" t="s">
        <v>19</v>
      </c>
      <c r="C57" s="47"/>
      <c r="D57" s="47"/>
      <c r="E57" s="47"/>
      <c r="F57" s="47"/>
      <c r="G57" s="47"/>
      <c r="H57" s="47"/>
      <c r="I57" s="47"/>
      <c r="J57" s="47"/>
      <c r="K57" s="47"/>
      <c r="L57" s="36"/>
      <c r="M57" s="36"/>
      <c r="N57" s="48" t="e">
        <f>#REF!+N8+#REF!+N14+N16+N18+N20+N22+N24+N26+N28+N30+N32+N34+N36+N38+N40+N42+N44+N46+N48+N50+N52+N54+N56</f>
        <v>#REF!</v>
      </c>
      <c r="O57" s="49"/>
    </row>
    <row r="58" spans="2:18" ht="18.75">
      <c r="B58" s="43" t="s">
        <v>47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/>
      <c r="R58" s="30">
        <v>3874103</v>
      </c>
    </row>
    <row r="66" ht="79.5" customHeight="1"/>
    <row r="71" ht="15">
      <c r="B71" s="6"/>
    </row>
    <row r="72" spans="2:15" ht="15" hidden="1">
      <c r="B72" s="7" t="s">
        <v>11</v>
      </c>
      <c r="C72" s="7"/>
      <c r="D72" s="7"/>
      <c r="E72" s="8"/>
      <c r="F72" s="7"/>
      <c r="G72" s="7"/>
      <c r="H72" s="7"/>
      <c r="N72" s="46" t="s">
        <v>13</v>
      </c>
      <c r="O72" s="46"/>
    </row>
    <row r="73" spans="3:8" ht="15">
      <c r="C73" s="7"/>
      <c r="D73" s="7"/>
      <c r="E73" s="8"/>
      <c r="F73" s="7"/>
      <c r="G73" s="7"/>
      <c r="H73" s="7"/>
    </row>
    <row r="74" spans="3:7" ht="15">
      <c r="C74" s="7"/>
      <c r="D74" s="7"/>
      <c r="E74" s="8"/>
      <c r="F74" s="7"/>
      <c r="G74" s="7" t="s">
        <v>12</v>
      </c>
    </row>
  </sheetData>
  <sheetProtection/>
  <mergeCells count="6">
    <mergeCell ref="B58:P58"/>
    <mergeCell ref="N72:O72"/>
    <mergeCell ref="B57:K57"/>
    <mergeCell ref="N57:O57"/>
    <mergeCell ref="O8:O10"/>
    <mergeCell ref="A1:R1"/>
  </mergeCells>
  <printOptions/>
  <pageMargins left="0.47" right="0" top="0.62" bottom="0" header="0" footer="0"/>
  <pageSetup horizontalDpi="600" verticalDpi="600" orientation="landscape" paperSize="9" r:id="rId1"/>
  <ignoredErrors>
    <ignoredError sqref="N19 N21:N55 N8:N10 N5 N13: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Александровна Филимонова</cp:lastModifiedBy>
  <cp:lastPrinted>2017-05-10T03:39:08Z</cp:lastPrinted>
  <dcterms:created xsi:type="dcterms:W3CDTF">2014-06-09T08:50:56Z</dcterms:created>
  <dcterms:modified xsi:type="dcterms:W3CDTF">2017-08-17T04:13:54Z</dcterms:modified>
  <cp:category/>
  <cp:version/>
  <cp:contentType/>
  <cp:contentStatus/>
</cp:coreProperties>
</file>