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631" activeTab="0"/>
  </bookViews>
  <sheets>
    <sheet name="2018-2020" sheetId="1" r:id="rId1"/>
  </sheets>
  <definedNames>
    <definedName name="_xlnm.Print_Titles" localSheetId="0">'2018-2020'!$5:$8</definedName>
    <definedName name="_xlnm.Print_Area" localSheetId="0">'2018-2020'!$A$1:$AA$93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<sst xmlns="http://schemas.openxmlformats.org/spreadsheetml/2006/main" count="75" uniqueCount="75">
  <si>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</si>
  <si>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ВСЕГО</t>
  </si>
  <si>
    <t>Иркутский</t>
  </si>
  <si>
    <t>Братский</t>
  </si>
  <si>
    <t>Зиминский</t>
  </si>
  <si>
    <t>Тайшетский</t>
  </si>
  <si>
    <t>Тулунский</t>
  </si>
  <si>
    <t>Усольский</t>
  </si>
  <si>
    <t>Черемховский</t>
  </si>
  <si>
    <t>Чунский</t>
  </si>
  <si>
    <t>Усть-Удинский</t>
  </si>
  <si>
    <t>Слюдянский</t>
  </si>
  <si>
    <t>Ольхонский</t>
  </si>
  <si>
    <t>Нижнеудинский</t>
  </si>
  <si>
    <t>Нижнеилимский</t>
  </si>
  <si>
    <t>Мамско-Чуйский</t>
  </si>
  <si>
    <t>Киренский</t>
  </si>
  <si>
    <t>Качугский</t>
  </si>
  <si>
    <t>Заларинский</t>
  </si>
  <si>
    <t>Жигаловский</t>
  </si>
  <si>
    <t>Балаганский</t>
  </si>
  <si>
    <t>Черемхово</t>
  </si>
  <si>
    <t>Усть-Илимск</t>
  </si>
  <si>
    <t>Куйтунский</t>
  </si>
  <si>
    <t>Бодайбинский</t>
  </si>
  <si>
    <t>Усть-Кутский</t>
  </si>
  <si>
    <t>Шелеховский</t>
  </si>
  <si>
    <t>Усть-Илимский</t>
  </si>
  <si>
    <t>Братск</t>
  </si>
  <si>
    <t>Зима</t>
  </si>
  <si>
    <t>Саянск</t>
  </si>
  <si>
    <t>Свирск</t>
  </si>
  <si>
    <t>Тулун</t>
  </si>
  <si>
    <t xml:space="preserve">Аларский </t>
  </si>
  <si>
    <t xml:space="preserve">Баяндаевский </t>
  </si>
  <si>
    <t xml:space="preserve">Боханский </t>
  </si>
  <si>
    <t xml:space="preserve">Нукутский </t>
  </si>
  <si>
    <t>Осинский</t>
  </si>
  <si>
    <t>Катангский</t>
  </si>
  <si>
    <t>Нормативная численность муниципальных служащих</t>
  </si>
  <si>
    <t>Средний должностной оклад муниципального служащего</t>
  </si>
  <si>
    <t>Количество должностных окладов муниципальных служащих</t>
  </si>
  <si>
    <t>Фонд оплаты труда на осуществление государственных полномочий муниципальных служащих</t>
  </si>
  <si>
    <t>Нормативная численность  работников, осуществляющих техническое обеспечение деятельности</t>
  </si>
  <si>
    <t>Средний должностной оклад  работника, осуществляющего техническое обеспечение деятельности</t>
  </si>
  <si>
    <t>Количество должностных окладов  работников, осуществляющих техническое обеспечение деятельности</t>
  </si>
  <si>
    <t>Фонд оплаты труда работников, осуществляющих техническое обеспечение деятельности</t>
  </si>
  <si>
    <t>Нормативная численность вспомогательного персонала</t>
  </si>
  <si>
    <t>Фонд оплаты труда  вспомогательного персонала</t>
  </si>
  <si>
    <t>Общий фонд оплаты труда на осуществление государственных полномочий, тыс.  рублей</t>
  </si>
  <si>
    <t>Общий фонд оплаты труда на осуществление государственных полномочий,  рублей</t>
  </si>
  <si>
    <t>Фонд оплаты труда с учетом районного коэффициента, тыс. рублей</t>
  </si>
  <si>
    <t>Фонд оплаты труда с учетом районного коэффициента,  рублей</t>
  </si>
  <si>
    <t>Материальные затраты, необходимые  для осуществления госполномочий,  тыс. рублей</t>
  </si>
  <si>
    <t>Материальные затраты, необходимые  для осуществления госполномочий, рублей</t>
  </si>
  <si>
    <t>Эхирит- Булагатский</t>
  </si>
  <si>
    <t>Казачинско -Ленский</t>
  </si>
  <si>
    <t>Усолье-Сибирское</t>
  </si>
  <si>
    <t>Страховые взносы,  рублей</t>
  </si>
  <si>
    <t>Страховые взносы, тыс. рублей</t>
  </si>
  <si>
    <t>Фонд оплаты труда со взносами рублей</t>
  </si>
  <si>
    <t>Фонд оплаты труда со взносами, тыс. рублей</t>
  </si>
  <si>
    <t>Городские округа</t>
  </si>
  <si>
    <t>Муниципальные  районы</t>
  </si>
  <si>
    <t>Средний  должностной оклад вспомогательного персонала</t>
  </si>
  <si>
    <t>Количестводолжностных окладов  вспомогательного персонала</t>
  </si>
  <si>
    <t>т. 20-37-26</t>
  </si>
  <si>
    <t>Исп. Печерская Е.В.</t>
  </si>
  <si>
    <t>Ангарск</t>
  </si>
  <si>
    <t xml:space="preserve">РАСЧЕТ РАСПРЕДЕЛЕНИЯ </t>
  </si>
  <si>
    <t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2018 год и на плановый период 2019 и 2020 годов (произведенный на основании реестра государственной собственности по состоянию на 01.01.2016 г. в рамках предельных объемов бюджетных ассигнований)</t>
  </si>
  <si>
    <t>СУММА СУБВЕНЦИЙ ВСЕГО, тыс. рублей</t>
  </si>
  <si>
    <t>СУММА СУБВЕНЦИЙ ВСЕГО,  рублей</t>
  </si>
  <si>
    <t>Временно замещающая должность руководителя архивного агентства Иркутской области</t>
  </si>
  <si>
    <t>О.В. Сыроватская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</si>
</sst>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"/>
    <numFmt numFmtId="178" formatCode="0.000000"/>
    <numFmt numFmtId="179" formatCode="0.00000"/>
    <numFmt numFmtId="180" formatCode="_-* #,##0.0_р_._-;\-* #,##0.0_р_._-;_-* &quot;-&quot;??_р_._-;_-@_-"/>
    <numFmt numFmtId="181" formatCode="_-* #,##0_р_._-;\-* #,##0_р_._-;_-* &quot;-&quot;??_р_._-;_-@_-"/>
    <numFmt numFmtId="182" formatCode="#,##0_ ;[Red]\-#,##0\ "/>
    <numFmt numFmtId="183" formatCode="#,##0.0"/>
    <numFmt numFmtId="184" formatCode="#,##0_ ;\-#,##0\ "/>
    <numFmt numFmtId="185" formatCode="0_ ;[Red]\-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182" fontId="4" fillId="0" borderId="0" xfId="0" applyNumberFormat="1" applyFont="1" applyFill="1" applyBorder="1" applyAlignment="1">
      <alignment horizontal="center" vertical="distributed"/>
    </xf>
    <xf numFmtId="185" fontId="4" fillId="0" borderId="0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2" fontId="5" fillId="0" borderId="0" xfId="0" applyNumberFormat="1" applyFont="1" applyAlignment="1">
      <alignment horizontal="left"/>
    </xf>
    <xf numFmtId="185" fontId="5" fillId="0" borderId="0" xfId="0" applyNumberFormat="1" applyFont="1" applyAlignment="1">
      <alignment horizontal="left"/>
    </xf>
    <xf numFmtId="183" fontId="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82" fontId="4" fillId="0" borderId="0" xfId="0" applyNumberFormat="1" applyFont="1" applyFill="1" applyBorder="1" applyAlignment="1">
      <alignment/>
    </xf>
    <xf numFmtId="175" fontId="4" fillId="0" borderId="0" xfId="0" applyNumberFormat="1" applyFont="1" applyBorder="1" applyAlignment="1">
      <alignment/>
    </xf>
    <xf numFmtId="43" fontId="4" fillId="0" borderId="0" xfId="60" applyNumberFormat="1" applyFont="1" applyBorder="1" applyAlignment="1">
      <alignment horizontal="left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/>
    </xf>
    <xf numFmtId="182" fontId="10" fillId="33" borderId="10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/>
    </xf>
    <xf numFmtId="185" fontId="10" fillId="33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82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43" fontId="11" fillId="0" borderId="10" xfId="60" applyNumberFormat="1" applyFont="1" applyBorder="1" applyAlignment="1">
      <alignment horizontal="left"/>
    </xf>
    <xf numFmtId="183" fontId="11" fillId="0" borderId="10" xfId="0" applyNumberFormat="1" applyFont="1" applyBorder="1" applyAlignment="1">
      <alignment/>
    </xf>
    <xf numFmtId="182" fontId="1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82" fontId="10" fillId="0" borderId="10" xfId="0" applyNumberFormat="1" applyFont="1" applyFill="1" applyBorder="1" applyAlignment="1">
      <alignment horizontal="left" vertical="top" wrapText="1"/>
    </xf>
    <xf numFmtId="182" fontId="10" fillId="0" borderId="10" xfId="0" applyNumberFormat="1" applyFont="1" applyFill="1" applyBorder="1" applyAlignment="1">
      <alignment horizontal="center" vertical="top" wrapText="1"/>
    </xf>
    <xf numFmtId="183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85" fontId="10" fillId="0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"/>
  <sheetViews>
    <sheetView tabSelected="1" workbookViewId="0" topLeftCell="A1">
      <selection activeCell="AB52" sqref="AB52"/>
    </sheetView>
  </sheetViews>
  <sheetFormatPr defaultColWidth="9.125" defaultRowHeight="12.75"/>
  <cols>
    <col min="1" max="1" width="3.125" style="2" customWidth="1"/>
    <col min="2" max="2" width="12.625" style="2" bestFit="1" customWidth="1"/>
    <col min="3" max="3" width="6.875" style="2" customWidth="1"/>
    <col min="4" max="4" width="6.00390625" style="2" customWidth="1"/>
    <col min="5" max="5" width="5.875" style="2" customWidth="1"/>
    <col min="6" max="6" width="5.125" style="2" customWidth="1"/>
    <col min="7" max="7" width="11.625" style="3" customWidth="1"/>
    <col min="8" max="8" width="5.50390625" style="2" customWidth="1"/>
    <col min="9" max="9" width="6.875" style="3" customWidth="1"/>
    <col min="10" max="10" width="4.875" style="2" customWidth="1"/>
    <col min="11" max="11" width="9.625" style="3" customWidth="1"/>
    <col min="12" max="12" width="8.50390625" style="2" customWidth="1"/>
    <col min="13" max="13" width="7.50390625" style="17" customWidth="1"/>
    <col min="14" max="14" width="4.00390625" style="2" customWidth="1"/>
    <col min="15" max="15" width="9.50390625" style="3" customWidth="1"/>
    <col min="16" max="16" width="10.50390625" style="3" customWidth="1"/>
    <col min="17" max="17" width="7.375" style="3" customWidth="1"/>
    <col min="18" max="18" width="10.50390625" style="4" customWidth="1"/>
    <col min="19" max="19" width="7.50390625" style="3" customWidth="1"/>
    <col min="20" max="20" width="10.875" style="3" customWidth="1"/>
    <col min="21" max="21" width="6.00390625" style="3" customWidth="1"/>
    <col min="22" max="22" width="11.00390625" style="3" customWidth="1"/>
    <col min="23" max="23" width="7.00390625" style="19" customWidth="1"/>
    <col min="24" max="24" width="10.50390625" style="3" customWidth="1"/>
    <col min="25" max="25" width="7.375" style="3" customWidth="1"/>
    <col min="26" max="26" width="10.50390625" style="3" customWidth="1"/>
    <col min="27" max="27" width="7.125" style="2" customWidth="1"/>
    <col min="28" max="16384" width="9.125" style="2" customWidth="1"/>
  </cols>
  <sheetData>
    <row r="1" spans="2:27" ht="27.75" customHeight="1">
      <c r="B1" s="62" t="s">
        <v>69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2:27" ht="17.25" customHeight="1">
      <c r="B2" s="63" t="s">
        <v>70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33" customHeight="1">
      <c r="A3" s="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0.25" customHeight="1">
      <c r="A4" s="8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7"/>
      <c r="X4" s="6"/>
      <c r="Y4" s="6"/>
      <c r="Z4" s="6"/>
      <c r="AA4" s="5"/>
    </row>
    <row r="5" spans="1:27" ht="12.75" customHeight="1">
      <c r="A5" s="60"/>
      <c r="B5" s="65" t="s">
        <v>0</v>
      </c>
      <c r="C5" s="65"/>
      <c r="D5" s="66" t="s">
        <v>39</v>
      </c>
      <c r="E5" s="67" t="s">
        <v>40</v>
      </c>
      <c r="F5" s="68" t="s">
        <v>41</v>
      </c>
      <c r="G5" s="69" t="s">
        <v>42</v>
      </c>
      <c r="H5" s="67" t="s">
        <v>43</v>
      </c>
      <c r="I5" s="70" t="s">
        <v>44</v>
      </c>
      <c r="J5" s="67" t="s">
        <v>45</v>
      </c>
      <c r="K5" s="69" t="s">
        <v>46</v>
      </c>
      <c r="L5" s="66" t="s">
        <v>47</v>
      </c>
      <c r="M5" s="71" t="s">
        <v>64</v>
      </c>
      <c r="N5" s="68" t="s">
        <v>65</v>
      </c>
      <c r="O5" s="69" t="s">
        <v>48</v>
      </c>
      <c r="P5" s="69" t="s">
        <v>50</v>
      </c>
      <c r="Q5" s="69" t="s">
        <v>49</v>
      </c>
      <c r="R5" s="69" t="s">
        <v>52</v>
      </c>
      <c r="S5" s="69" t="s">
        <v>51</v>
      </c>
      <c r="T5" s="69" t="s">
        <v>58</v>
      </c>
      <c r="U5" s="69" t="s">
        <v>59</v>
      </c>
      <c r="V5" s="70" t="s">
        <v>60</v>
      </c>
      <c r="W5" s="75" t="s">
        <v>61</v>
      </c>
      <c r="X5" s="70" t="s">
        <v>54</v>
      </c>
      <c r="Y5" s="70" t="s">
        <v>53</v>
      </c>
      <c r="Z5" s="72" t="s">
        <v>72</v>
      </c>
      <c r="AA5" s="72" t="s">
        <v>71</v>
      </c>
    </row>
    <row r="6" spans="1:27" ht="9.75">
      <c r="A6" s="60"/>
      <c r="B6" s="65"/>
      <c r="C6" s="65"/>
      <c r="D6" s="66"/>
      <c r="E6" s="67"/>
      <c r="F6" s="68"/>
      <c r="G6" s="69"/>
      <c r="H6" s="67"/>
      <c r="I6" s="70"/>
      <c r="J6" s="67"/>
      <c r="K6" s="69"/>
      <c r="L6" s="66"/>
      <c r="M6" s="71"/>
      <c r="N6" s="68"/>
      <c r="O6" s="69"/>
      <c r="P6" s="69"/>
      <c r="Q6" s="69"/>
      <c r="R6" s="69"/>
      <c r="S6" s="69"/>
      <c r="T6" s="69"/>
      <c r="U6" s="69"/>
      <c r="V6" s="70"/>
      <c r="W6" s="75"/>
      <c r="X6" s="70"/>
      <c r="Y6" s="70"/>
      <c r="Z6" s="72"/>
      <c r="AA6" s="72"/>
    </row>
    <row r="7" spans="1:27" ht="9.75">
      <c r="A7" s="60"/>
      <c r="B7" s="65"/>
      <c r="C7" s="65"/>
      <c r="D7" s="66"/>
      <c r="E7" s="67"/>
      <c r="F7" s="68"/>
      <c r="G7" s="69"/>
      <c r="H7" s="67"/>
      <c r="I7" s="70"/>
      <c r="J7" s="67"/>
      <c r="K7" s="69"/>
      <c r="L7" s="66"/>
      <c r="M7" s="71"/>
      <c r="N7" s="68"/>
      <c r="O7" s="69"/>
      <c r="P7" s="69"/>
      <c r="Q7" s="69"/>
      <c r="R7" s="69"/>
      <c r="S7" s="69"/>
      <c r="T7" s="69"/>
      <c r="U7" s="69"/>
      <c r="V7" s="70"/>
      <c r="W7" s="75"/>
      <c r="X7" s="70"/>
      <c r="Y7" s="70"/>
      <c r="Z7" s="72"/>
      <c r="AA7" s="72"/>
    </row>
    <row r="8" spans="1:27" ht="197.25" customHeight="1">
      <c r="A8" s="60"/>
      <c r="B8" s="65"/>
      <c r="C8" s="65"/>
      <c r="D8" s="66"/>
      <c r="E8" s="67"/>
      <c r="F8" s="68"/>
      <c r="G8" s="69"/>
      <c r="H8" s="67"/>
      <c r="I8" s="70"/>
      <c r="J8" s="67"/>
      <c r="K8" s="69"/>
      <c r="L8" s="66"/>
      <c r="M8" s="71"/>
      <c r="N8" s="68"/>
      <c r="O8" s="69"/>
      <c r="P8" s="69"/>
      <c r="Q8" s="69"/>
      <c r="R8" s="69"/>
      <c r="S8" s="69"/>
      <c r="T8" s="69"/>
      <c r="U8" s="69"/>
      <c r="V8" s="70"/>
      <c r="W8" s="75"/>
      <c r="X8" s="70"/>
      <c r="Y8" s="70"/>
      <c r="Z8" s="72"/>
      <c r="AA8" s="72"/>
    </row>
    <row r="9" spans="1:27" ht="9.75">
      <c r="A9" s="39"/>
      <c r="B9" s="73" t="s">
        <v>62</v>
      </c>
      <c r="C9" s="73"/>
      <c r="D9" s="40"/>
      <c r="E9" s="40"/>
      <c r="F9" s="40"/>
      <c r="G9" s="41"/>
      <c r="H9" s="40"/>
      <c r="I9" s="41"/>
      <c r="J9" s="40"/>
      <c r="K9" s="41"/>
      <c r="L9" s="40"/>
      <c r="M9" s="42"/>
      <c r="N9" s="40"/>
      <c r="O9" s="41"/>
      <c r="P9" s="41"/>
      <c r="Q9" s="41"/>
      <c r="R9" s="41"/>
      <c r="S9" s="43"/>
      <c r="T9" s="43"/>
      <c r="U9" s="43"/>
      <c r="V9" s="41"/>
      <c r="W9" s="44"/>
      <c r="X9" s="41"/>
      <c r="Y9" s="41"/>
      <c r="Z9" s="41"/>
      <c r="AA9" s="40"/>
    </row>
    <row r="10" spans="1:28" ht="9.75">
      <c r="A10" s="39">
        <v>1</v>
      </c>
      <c r="B10" s="76" t="s">
        <v>68</v>
      </c>
      <c r="C10" s="76"/>
      <c r="D10" s="45">
        <v>5.5</v>
      </c>
      <c r="E10" s="45">
        <v>3571</v>
      </c>
      <c r="F10" s="45">
        <v>74.5</v>
      </c>
      <c r="G10" s="43">
        <f>D10*E10*F10</f>
        <v>1463217.25</v>
      </c>
      <c r="H10" s="46">
        <f>D10/20</f>
        <v>0.275</v>
      </c>
      <c r="I10" s="43">
        <v>3653</v>
      </c>
      <c r="J10" s="45">
        <v>43</v>
      </c>
      <c r="K10" s="43">
        <f>H10*I10*J10</f>
        <v>43196.725</v>
      </c>
      <c r="L10" s="45">
        <v>1.5</v>
      </c>
      <c r="M10" s="47">
        <v>2272</v>
      </c>
      <c r="N10" s="45">
        <v>41</v>
      </c>
      <c r="O10" s="41">
        <f>L10*M10*N10</f>
        <v>139728</v>
      </c>
      <c r="P10" s="41">
        <f>G10+K10+O10</f>
        <v>1646141.975</v>
      </c>
      <c r="Q10" s="41">
        <f>P10/1000</f>
        <v>1646.141975</v>
      </c>
      <c r="R10" s="41">
        <f>P10*1.6</f>
        <v>2633827.16</v>
      </c>
      <c r="S10" s="41">
        <f>R10/1000</f>
        <v>2633.8271600000003</v>
      </c>
      <c r="T10" s="41">
        <f>R10*0.302</f>
        <v>795415.80232</v>
      </c>
      <c r="U10" s="41">
        <f>T10/1000</f>
        <v>795.41580232</v>
      </c>
      <c r="V10" s="41">
        <f>R10+T10</f>
        <v>3429242.96232</v>
      </c>
      <c r="W10" s="44">
        <f>V10/1000</f>
        <v>3429.24296232</v>
      </c>
      <c r="X10" s="41">
        <f>V10*0.156</f>
        <v>534961.90212192</v>
      </c>
      <c r="Y10" s="41">
        <f>X10/1000</f>
        <v>534.96190212192</v>
      </c>
      <c r="Z10" s="41">
        <f>V10+X10</f>
        <v>3964204.86444192</v>
      </c>
      <c r="AA10" s="48">
        <f>ROUND(Z10/1000,0)</f>
        <v>3964</v>
      </c>
      <c r="AB10" s="2">
        <v>3964</v>
      </c>
    </row>
    <row r="11" spans="1:28" ht="9.75">
      <c r="A11" s="39">
        <v>2</v>
      </c>
      <c r="B11" s="74" t="s">
        <v>28</v>
      </c>
      <c r="C11" s="74"/>
      <c r="D11" s="40">
        <v>10.5</v>
      </c>
      <c r="E11" s="40">
        <v>3571</v>
      </c>
      <c r="F11" s="40">
        <v>74.5</v>
      </c>
      <c r="G11" s="41">
        <f>D11*E11*F11</f>
        <v>2793414.75</v>
      </c>
      <c r="H11" s="49">
        <f>D11/20</f>
        <v>0.525</v>
      </c>
      <c r="I11" s="41">
        <v>3653</v>
      </c>
      <c r="J11" s="40">
        <v>43</v>
      </c>
      <c r="K11" s="41">
        <f>H11*I11*J11</f>
        <v>82466.475</v>
      </c>
      <c r="L11" s="40">
        <v>2.75</v>
      </c>
      <c r="M11" s="42">
        <v>2272</v>
      </c>
      <c r="N11" s="40">
        <v>41</v>
      </c>
      <c r="O11" s="41">
        <f>L11*M11*N11</f>
        <v>256168</v>
      </c>
      <c r="P11" s="41">
        <f>G11+K11+O11</f>
        <v>3132049.225</v>
      </c>
      <c r="Q11" s="41">
        <f>P11/1000</f>
        <v>3132.049225</v>
      </c>
      <c r="R11" s="41">
        <f>P11*1.9</f>
        <v>5950893.5275</v>
      </c>
      <c r="S11" s="41">
        <f>R11/1000</f>
        <v>5950.893527499999</v>
      </c>
      <c r="T11" s="41">
        <f>R11*0.302</f>
        <v>1797169.845305</v>
      </c>
      <c r="U11" s="41">
        <f>T11/1000</f>
        <v>1797.1698453049999</v>
      </c>
      <c r="V11" s="41">
        <f>R11+T11</f>
        <v>7748063.372804999</v>
      </c>
      <c r="W11" s="44">
        <f>V11/1000</f>
        <v>7748.063372805</v>
      </c>
      <c r="X11" s="41">
        <f aca="true" t="shared" si="0" ref="X11:X51">V11*0.156</f>
        <v>1208697.88615758</v>
      </c>
      <c r="Y11" s="41">
        <f>X11/1000</f>
        <v>1208.69788615758</v>
      </c>
      <c r="Z11" s="41">
        <f>V11+X11</f>
        <v>8956761.25896258</v>
      </c>
      <c r="AA11" s="48">
        <f>ROUND(Z11/1000,0)</f>
        <v>8957</v>
      </c>
      <c r="AB11" s="2">
        <v>8957</v>
      </c>
    </row>
    <row r="12" spans="1:28" ht="9.75">
      <c r="A12" s="39">
        <v>3</v>
      </c>
      <c r="B12" s="74" t="s">
        <v>29</v>
      </c>
      <c r="C12" s="74"/>
      <c r="D12" s="40">
        <v>2</v>
      </c>
      <c r="E12" s="40">
        <v>3571</v>
      </c>
      <c r="F12" s="40">
        <v>74.5</v>
      </c>
      <c r="G12" s="41">
        <f aca="true" t="shared" si="1" ref="G12:G51">D12*E12*F12</f>
        <v>532079</v>
      </c>
      <c r="H12" s="49">
        <f aca="true" t="shared" si="2" ref="H12:H18">D12/20</f>
        <v>0.1</v>
      </c>
      <c r="I12" s="41">
        <v>3653</v>
      </c>
      <c r="J12" s="40">
        <v>43</v>
      </c>
      <c r="K12" s="41">
        <f aca="true" t="shared" si="3" ref="K12:K51">H12*I12*J12</f>
        <v>15707.9</v>
      </c>
      <c r="L12" s="40">
        <v>0.75</v>
      </c>
      <c r="M12" s="42">
        <v>2272</v>
      </c>
      <c r="N12" s="40">
        <v>41</v>
      </c>
      <c r="O12" s="41">
        <f aca="true" t="shared" si="4" ref="O12:O51">L12*M12*N12</f>
        <v>69864</v>
      </c>
      <c r="P12" s="41">
        <f aca="true" t="shared" si="5" ref="P12:P51">G12+K12+O12</f>
        <v>617650.9</v>
      </c>
      <c r="Q12" s="41">
        <f aca="true" t="shared" si="6" ref="Q12:Q51">P12/1000</f>
        <v>617.6509</v>
      </c>
      <c r="R12" s="41">
        <f>P12*1.6</f>
        <v>988241.4400000001</v>
      </c>
      <c r="S12" s="41">
        <f aca="true" t="shared" si="7" ref="S12:S17">R12/1000</f>
        <v>988.24144</v>
      </c>
      <c r="T12" s="41">
        <f aca="true" t="shared" si="8" ref="T12:T18">R12*0.302</f>
        <v>298448.91488</v>
      </c>
      <c r="U12" s="41">
        <f aca="true" t="shared" si="9" ref="U12:U18">T12/1000</f>
        <v>298.44891488</v>
      </c>
      <c r="V12" s="41">
        <f aca="true" t="shared" si="10" ref="V12:V51">R12+T12</f>
        <v>1286690.35488</v>
      </c>
      <c r="W12" s="44">
        <f aca="true" t="shared" si="11" ref="W12:W51">V12/1000</f>
        <v>1286.69035488</v>
      </c>
      <c r="X12" s="41">
        <f t="shared" si="0"/>
        <v>200723.69536128</v>
      </c>
      <c r="Y12" s="41">
        <f aca="true" t="shared" si="12" ref="Y12:Y18">X12/1000</f>
        <v>200.72369536128</v>
      </c>
      <c r="Z12" s="41">
        <f aca="true" t="shared" si="13" ref="Z12:Z18">V12+X12</f>
        <v>1487414.0502412799</v>
      </c>
      <c r="AA12" s="48">
        <f aca="true" t="shared" si="14" ref="AA12:AA51">ROUND(Z12/1000,0)</f>
        <v>1487</v>
      </c>
      <c r="AB12" s="2">
        <v>1487</v>
      </c>
    </row>
    <row r="13" spans="1:28" ht="9.75">
      <c r="A13" s="39">
        <v>4</v>
      </c>
      <c r="B13" s="74" t="s">
        <v>30</v>
      </c>
      <c r="C13" s="74"/>
      <c r="D13" s="40">
        <v>1.5</v>
      </c>
      <c r="E13" s="40">
        <v>3571</v>
      </c>
      <c r="F13" s="40">
        <v>74.5</v>
      </c>
      <c r="G13" s="41">
        <f t="shared" si="1"/>
        <v>399059.25</v>
      </c>
      <c r="H13" s="49">
        <f t="shared" si="2"/>
        <v>0.075</v>
      </c>
      <c r="I13" s="41">
        <v>3653</v>
      </c>
      <c r="J13" s="40">
        <v>43</v>
      </c>
      <c r="K13" s="41">
        <f t="shared" si="3"/>
        <v>11780.925</v>
      </c>
      <c r="L13" s="40">
        <v>0.5</v>
      </c>
      <c r="M13" s="42">
        <v>2272</v>
      </c>
      <c r="N13" s="40">
        <v>41</v>
      </c>
      <c r="O13" s="41">
        <f t="shared" si="4"/>
        <v>46576</v>
      </c>
      <c r="P13" s="41">
        <f t="shared" si="5"/>
        <v>457416.175</v>
      </c>
      <c r="Q13" s="41">
        <f t="shared" si="6"/>
        <v>457.416175</v>
      </c>
      <c r="R13" s="41">
        <f>P13*1.6</f>
        <v>731865.88</v>
      </c>
      <c r="S13" s="41">
        <f t="shared" si="7"/>
        <v>731.8658800000001</v>
      </c>
      <c r="T13" s="41">
        <f t="shared" si="8"/>
        <v>221023.49576</v>
      </c>
      <c r="U13" s="41">
        <f t="shared" si="9"/>
        <v>221.02349576</v>
      </c>
      <c r="V13" s="41">
        <f t="shared" si="10"/>
        <v>952889.37576</v>
      </c>
      <c r="W13" s="44">
        <f t="shared" si="11"/>
        <v>952.88937576</v>
      </c>
      <c r="X13" s="41">
        <f t="shared" si="0"/>
        <v>148650.74261856</v>
      </c>
      <c r="Y13" s="41">
        <f t="shared" si="12"/>
        <v>148.65074261856</v>
      </c>
      <c r="Z13" s="41">
        <f t="shared" si="13"/>
        <v>1101540.11837856</v>
      </c>
      <c r="AA13" s="48">
        <f t="shared" si="14"/>
        <v>1102</v>
      </c>
      <c r="AB13" s="2">
        <v>1102</v>
      </c>
    </row>
    <row r="14" spans="1:28" ht="9.75">
      <c r="A14" s="39">
        <v>5</v>
      </c>
      <c r="B14" s="74" t="s">
        <v>31</v>
      </c>
      <c r="C14" s="74"/>
      <c r="D14" s="40">
        <v>0.5</v>
      </c>
      <c r="E14" s="40">
        <v>3571</v>
      </c>
      <c r="F14" s="40">
        <v>74.5</v>
      </c>
      <c r="G14" s="41">
        <f t="shared" si="1"/>
        <v>133019.75</v>
      </c>
      <c r="H14" s="49">
        <f t="shared" si="2"/>
        <v>0.025</v>
      </c>
      <c r="I14" s="41">
        <v>3653</v>
      </c>
      <c r="J14" s="40">
        <v>43</v>
      </c>
      <c r="K14" s="41">
        <f t="shared" si="3"/>
        <v>3926.975</v>
      </c>
      <c r="L14" s="40"/>
      <c r="M14" s="42">
        <v>2272</v>
      </c>
      <c r="N14" s="40">
        <v>41</v>
      </c>
      <c r="O14" s="41">
        <f t="shared" si="4"/>
        <v>0</v>
      </c>
      <c r="P14" s="41">
        <f t="shared" si="5"/>
        <v>136946.725</v>
      </c>
      <c r="Q14" s="41">
        <f t="shared" si="6"/>
        <v>136.94672500000001</v>
      </c>
      <c r="R14" s="41">
        <f>P14*1.6</f>
        <v>219114.76</v>
      </c>
      <c r="S14" s="41">
        <f t="shared" si="7"/>
        <v>219.11476000000002</v>
      </c>
      <c r="T14" s="41">
        <f t="shared" si="8"/>
        <v>66172.65752000001</v>
      </c>
      <c r="U14" s="41">
        <f t="shared" si="9"/>
        <v>66.17265752</v>
      </c>
      <c r="V14" s="41">
        <f t="shared" si="10"/>
        <v>285287.41752</v>
      </c>
      <c r="W14" s="44">
        <f t="shared" si="11"/>
        <v>285.28741752</v>
      </c>
      <c r="X14" s="41">
        <f t="shared" si="0"/>
        <v>44504.83713312</v>
      </c>
      <c r="Y14" s="41">
        <f t="shared" si="12"/>
        <v>44.504837133120006</v>
      </c>
      <c r="Z14" s="41">
        <f t="shared" si="13"/>
        <v>329792.25465312</v>
      </c>
      <c r="AA14" s="48">
        <f t="shared" si="14"/>
        <v>330</v>
      </c>
      <c r="AB14" s="2">
        <v>330</v>
      </c>
    </row>
    <row r="15" spans="1:28" ht="9.75">
      <c r="A15" s="39">
        <v>6</v>
      </c>
      <c r="B15" s="74" t="s">
        <v>32</v>
      </c>
      <c r="C15" s="74"/>
      <c r="D15" s="40">
        <v>1.5</v>
      </c>
      <c r="E15" s="40">
        <v>3571</v>
      </c>
      <c r="F15" s="40">
        <v>74.5</v>
      </c>
      <c r="G15" s="41">
        <f t="shared" si="1"/>
        <v>399059.25</v>
      </c>
      <c r="H15" s="49">
        <f t="shared" si="2"/>
        <v>0.075</v>
      </c>
      <c r="I15" s="41">
        <v>3653</v>
      </c>
      <c r="J15" s="40">
        <v>43</v>
      </c>
      <c r="K15" s="41">
        <f t="shared" si="3"/>
        <v>11780.925</v>
      </c>
      <c r="L15" s="40">
        <v>0.5</v>
      </c>
      <c r="M15" s="42">
        <v>2272</v>
      </c>
      <c r="N15" s="40">
        <v>41</v>
      </c>
      <c r="O15" s="41">
        <f t="shared" si="4"/>
        <v>46576</v>
      </c>
      <c r="P15" s="41">
        <f t="shared" si="5"/>
        <v>457416.175</v>
      </c>
      <c r="Q15" s="41">
        <f t="shared" si="6"/>
        <v>457.416175</v>
      </c>
      <c r="R15" s="41">
        <f>P15*1.6</f>
        <v>731865.88</v>
      </c>
      <c r="S15" s="41">
        <f t="shared" si="7"/>
        <v>731.8658800000001</v>
      </c>
      <c r="T15" s="41">
        <f t="shared" si="8"/>
        <v>221023.49576</v>
      </c>
      <c r="U15" s="41">
        <f t="shared" si="9"/>
        <v>221.02349576</v>
      </c>
      <c r="V15" s="41">
        <f t="shared" si="10"/>
        <v>952889.37576</v>
      </c>
      <c r="W15" s="44">
        <f t="shared" si="11"/>
        <v>952.88937576</v>
      </c>
      <c r="X15" s="41">
        <f t="shared" si="0"/>
        <v>148650.74261856</v>
      </c>
      <c r="Y15" s="41">
        <f t="shared" si="12"/>
        <v>148.65074261856</v>
      </c>
      <c r="Z15" s="41">
        <f t="shared" si="13"/>
        <v>1101540.11837856</v>
      </c>
      <c r="AA15" s="48">
        <f t="shared" si="14"/>
        <v>1102</v>
      </c>
      <c r="AB15" s="2">
        <v>1102</v>
      </c>
    </row>
    <row r="16" spans="1:28" ht="9.75">
      <c r="A16" s="39">
        <v>7</v>
      </c>
      <c r="B16" s="76" t="s">
        <v>57</v>
      </c>
      <c r="C16" s="76"/>
      <c r="D16" s="45">
        <v>7.5</v>
      </c>
      <c r="E16" s="45">
        <v>3571</v>
      </c>
      <c r="F16" s="45">
        <v>74.5</v>
      </c>
      <c r="G16" s="43">
        <f t="shared" si="1"/>
        <v>1995296.25</v>
      </c>
      <c r="H16" s="46">
        <f t="shared" si="2"/>
        <v>0.375</v>
      </c>
      <c r="I16" s="43">
        <v>3653</v>
      </c>
      <c r="J16" s="45">
        <v>43</v>
      </c>
      <c r="K16" s="43">
        <f t="shared" si="3"/>
        <v>58904.625</v>
      </c>
      <c r="L16" s="45">
        <v>2</v>
      </c>
      <c r="M16" s="47">
        <v>2272</v>
      </c>
      <c r="N16" s="40">
        <v>41</v>
      </c>
      <c r="O16" s="41">
        <f t="shared" si="4"/>
        <v>186304</v>
      </c>
      <c r="P16" s="41">
        <f t="shared" si="5"/>
        <v>2240504.875</v>
      </c>
      <c r="Q16" s="41">
        <f t="shared" si="6"/>
        <v>2240.504875</v>
      </c>
      <c r="R16" s="41">
        <f>P16*1.6</f>
        <v>3584807.8000000003</v>
      </c>
      <c r="S16" s="41">
        <f t="shared" si="7"/>
        <v>3584.8078000000005</v>
      </c>
      <c r="T16" s="41">
        <f t="shared" si="8"/>
        <v>1082611.9556</v>
      </c>
      <c r="U16" s="41">
        <f t="shared" si="9"/>
        <v>1082.6119555999999</v>
      </c>
      <c r="V16" s="41">
        <f t="shared" si="10"/>
        <v>4667419.7556</v>
      </c>
      <c r="W16" s="44">
        <f t="shared" si="11"/>
        <v>4667.4197556</v>
      </c>
      <c r="X16" s="41">
        <f t="shared" si="0"/>
        <v>728117.4818735999</v>
      </c>
      <c r="Y16" s="41">
        <f t="shared" si="12"/>
        <v>728.1174818735999</v>
      </c>
      <c r="Z16" s="41">
        <f t="shared" si="13"/>
        <v>5395537.2374736</v>
      </c>
      <c r="AA16" s="48">
        <f t="shared" si="14"/>
        <v>5396</v>
      </c>
      <c r="AB16" s="2">
        <v>5396</v>
      </c>
    </row>
    <row r="17" spans="1:28" ht="9.75">
      <c r="A17" s="39">
        <v>8</v>
      </c>
      <c r="B17" s="74" t="s">
        <v>22</v>
      </c>
      <c r="C17" s="74"/>
      <c r="D17" s="40">
        <v>3</v>
      </c>
      <c r="E17" s="40">
        <v>3571</v>
      </c>
      <c r="F17" s="40">
        <v>74.5</v>
      </c>
      <c r="G17" s="41">
        <f t="shared" si="1"/>
        <v>798118.5</v>
      </c>
      <c r="H17" s="49">
        <f t="shared" si="2"/>
        <v>0.15</v>
      </c>
      <c r="I17" s="41">
        <v>3653</v>
      </c>
      <c r="J17" s="40">
        <v>43</v>
      </c>
      <c r="K17" s="41">
        <f t="shared" si="3"/>
        <v>23561.85</v>
      </c>
      <c r="L17" s="40">
        <v>1</v>
      </c>
      <c r="M17" s="42">
        <v>2272</v>
      </c>
      <c r="N17" s="40">
        <v>41</v>
      </c>
      <c r="O17" s="41">
        <f t="shared" si="4"/>
        <v>93152</v>
      </c>
      <c r="P17" s="41">
        <f t="shared" si="5"/>
        <v>914832.35</v>
      </c>
      <c r="Q17" s="41">
        <f t="shared" si="6"/>
        <v>914.83235</v>
      </c>
      <c r="R17" s="41">
        <f>P17*2.1</f>
        <v>1921147.935</v>
      </c>
      <c r="S17" s="41">
        <f t="shared" si="7"/>
        <v>1921.147935</v>
      </c>
      <c r="T17" s="41">
        <f t="shared" si="8"/>
        <v>580186.67637</v>
      </c>
      <c r="U17" s="41">
        <f t="shared" si="9"/>
        <v>580.18667637</v>
      </c>
      <c r="V17" s="41">
        <f t="shared" si="10"/>
        <v>2501334.61137</v>
      </c>
      <c r="W17" s="44">
        <f t="shared" si="11"/>
        <v>2501.33461137</v>
      </c>
      <c r="X17" s="41">
        <f t="shared" si="0"/>
        <v>390208.19937372</v>
      </c>
      <c r="Y17" s="41">
        <f t="shared" si="12"/>
        <v>390.20819937372</v>
      </c>
      <c r="Z17" s="41">
        <f t="shared" si="13"/>
        <v>2891542.8107437203</v>
      </c>
      <c r="AA17" s="48">
        <f t="shared" si="14"/>
        <v>2892</v>
      </c>
      <c r="AB17" s="2">
        <v>2892</v>
      </c>
    </row>
    <row r="18" spans="1:28" ht="9.75">
      <c r="A18" s="39">
        <v>9</v>
      </c>
      <c r="B18" s="74" t="s">
        <v>21</v>
      </c>
      <c r="C18" s="74"/>
      <c r="D18" s="40">
        <v>5</v>
      </c>
      <c r="E18" s="40">
        <v>3571</v>
      </c>
      <c r="F18" s="40">
        <v>74.5</v>
      </c>
      <c r="G18" s="41">
        <f t="shared" si="1"/>
        <v>1330197.5</v>
      </c>
      <c r="H18" s="49">
        <f t="shared" si="2"/>
        <v>0.25</v>
      </c>
      <c r="I18" s="41">
        <v>3653</v>
      </c>
      <c r="J18" s="40">
        <v>43</v>
      </c>
      <c r="K18" s="41">
        <f t="shared" si="3"/>
        <v>39269.75</v>
      </c>
      <c r="L18" s="40">
        <v>1.5</v>
      </c>
      <c r="M18" s="42">
        <v>2272</v>
      </c>
      <c r="N18" s="40">
        <v>41</v>
      </c>
      <c r="O18" s="41">
        <f t="shared" si="4"/>
        <v>139728</v>
      </c>
      <c r="P18" s="41">
        <f t="shared" si="5"/>
        <v>1509195.25</v>
      </c>
      <c r="Q18" s="41">
        <f t="shared" si="6"/>
        <v>1509.19525</v>
      </c>
      <c r="R18" s="41">
        <f>P18*1.6</f>
        <v>2414712.4</v>
      </c>
      <c r="S18" s="41">
        <f>R18/1000</f>
        <v>2414.7124</v>
      </c>
      <c r="T18" s="41">
        <f t="shared" si="8"/>
        <v>729243.1447999999</v>
      </c>
      <c r="U18" s="41">
        <f t="shared" si="9"/>
        <v>729.2431447999999</v>
      </c>
      <c r="V18" s="41">
        <f t="shared" si="10"/>
        <v>3143955.5448</v>
      </c>
      <c r="W18" s="44">
        <f t="shared" si="11"/>
        <v>3143.9555447999996</v>
      </c>
      <c r="X18" s="41">
        <f t="shared" si="0"/>
        <v>490457.0649888</v>
      </c>
      <c r="Y18" s="41">
        <f t="shared" si="12"/>
        <v>490.45706498879997</v>
      </c>
      <c r="Z18" s="41">
        <f t="shared" si="13"/>
        <v>3634412.6097887997</v>
      </c>
      <c r="AA18" s="48">
        <f t="shared" si="14"/>
        <v>3634</v>
      </c>
      <c r="AB18" s="2">
        <v>3634</v>
      </c>
    </row>
    <row r="19" spans="1:27" ht="20.25" customHeight="1">
      <c r="A19" s="39"/>
      <c r="B19" s="77" t="s">
        <v>63</v>
      </c>
      <c r="C19" s="77"/>
      <c r="D19" s="40"/>
      <c r="E19" s="40"/>
      <c r="F19" s="40"/>
      <c r="G19" s="41"/>
      <c r="H19" s="49"/>
      <c r="I19" s="41"/>
      <c r="J19" s="40"/>
      <c r="K19" s="41"/>
      <c r="L19" s="40"/>
      <c r="M19" s="42"/>
      <c r="N19" s="40"/>
      <c r="O19" s="41"/>
      <c r="P19" s="41"/>
      <c r="Q19" s="41"/>
      <c r="R19" s="41"/>
      <c r="S19" s="41"/>
      <c r="T19" s="41"/>
      <c r="U19" s="41"/>
      <c r="V19" s="41"/>
      <c r="W19" s="44"/>
      <c r="X19" s="41">
        <f t="shared" si="0"/>
        <v>0</v>
      </c>
      <c r="Y19" s="41"/>
      <c r="Z19" s="41"/>
      <c r="AA19" s="48"/>
    </row>
    <row r="20" spans="1:28" ht="9.75">
      <c r="A20" s="39">
        <v>10</v>
      </c>
      <c r="B20" s="74" t="s">
        <v>20</v>
      </c>
      <c r="C20" s="74"/>
      <c r="D20" s="40">
        <v>0.75</v>
      </c>
      <c r="E20" s="40">
        <v>3571</v>
      </c>
      <c r="F20" s="40">
        <v>74.5</v>
      </c>
      <c r="G20" s="41">
        <f t="shared" si="1"/>
        <v>199529.625</v>
      </c>
      <c r="H20" s="49">
        <f aca="true" t="shared" si="15" ref="H20:H51">D20/20</f>
        <v>0.0375</v>
      </c>
      <c r="I20" s="41">
        <v>3653</v>
      </c>
      <c r="J20" s="40">
        <v>43</v>
      </c>
      <c r="K20" s="41">
        <f t="shared" si="3"/>
        <v>5890.4625</v>
      </c>
      <c r="L20" s="40"/>
      <c r="M20" s="42">
        <v>2272</v>
      </c>
      <c r="N20" s="40">
        <v>41</v>
      </c>
      <c r="O20" s="41">
        <f t="shared" si="4"/>
        <v>0</v>
      </c>
      <c r="P20" s="41">
        <f t="shared" si="5"/>
        <v>205420.0875</v>
      </c>
      <c r="Q20" s="41">
        <f t="shared" si="6"/>
        <v>205.4200875</v>
      </c>
      <c r="R20" s="41">
        <f>P20*1.6</f>
        <v>328672.14</v>
      </c>
      <c r="S20" s="41">
        <f aca="true" t="shared" si="16" ref="S20:S28">R20/1000</f>
        <v>328.67214</v>
      </c>
      <c r="T20" s="41">
        <f aca="true" t="shared" si="17" ref="T20:T51">R20*0.302</f>
        <v>99258.98628</v>
      </c>
      <c r="U20" s="41">
        <f aca="true" t="shared" si="18" ref="U20:U51">T20/1000</f>
        <v>99.25898628</v>
      </c>
      <c r="V20" s="41">
        <f t="shared" si="10"/>
        <v>427931.12628</v>
      </c>
      <c r="W20" s="44">
        <f t="shared" si="11"/>
        <v>427.93112628</v>
      </c>
      <c r="X20" s="41">
        <f t="shared" si="0"/>
        <v>66757.25569968</v>
      </c>
      <c r="Y20" s="41">
        <f aca="true" t="shared" si="19" ref="Y20:Y51">X20/1000</f>
        <v>66.75725569968</v>
      </c>
      <c r="Z20" s="41">
        <f aca="true" t="shared" si="20" ref="Z20:Z51">V20+X20</f>
        <v>494688.38197968004</v>
      </c>
      <c r="AA20" s="48">
        <f t="shared" si="14"/>
        <v>495</v>
      </c>
      <c r="AB20" s="2">
        <v>495</v>
      </c>
    </row>
    <row r="21" spans="1:28" ht="9.75">
      <c r="A21" s="39">
        <v>11</v>
      </c>
      <c r="B21" s="74" t="s">
        <v>24</v>
      </c>
      <c r="C21" s="74"/>
      <c r="D21" s="40">
        <v>2.5</v>
      </c>
      <c r="E21" s="40">
        <v>3571</v>
      </c>
      <c r="F21" s="40">
        <v>74.5</v>
      </c>
      <c r="G21" s="41">
        <f t="shared" si="1"/>
        <v>665098.75</v>
      </c>
      <c r="H21" s="49">
        <f t="shared" si="15"/>
        <v>0.125</v>
      </c>
      <c r="I21" s="41">
        <v>3653</v>
      </c>
      <c r="J21" s="40">
        <v>43</v>
      </c>
      <c r="K21" s="41">
        <f t="shared" si="3"/>
        <v>19634.875</v>
      </c>
      <c r="L21" s="40">
        <v>0.75</v>
      </c>
      <c r="M21" s="42">
        <v>2272</v>
      </c>
      <c r="N21" s="40">
        <v>41</v>
      </c>
      <c r="O21" s="41">
        <f t="shared" si="4"/>
        <v>69864</v>
      </c>
      <c r="P21" s="41">
        <f t="shared" si="5"/>
        <v>754597.625</v>
      </c>
      <c r="Q21" s="41">
        <f t="shared" si="6"/>
        <v>754.597625</v>
      </c>
      <c r="R21" s="41">
        <f>P21*2.2</f>
        <v>1660114.7750000001</v>
      </c>
      <c r="S21" s="41">
        <f t="shared" si="16"/>
        <v>1660.1147750000002</v>
      </c>
      <c r="T21" s="41">
        <f t="shared" si="17"/>
        <v>501354.66205000004</v>
      </c>
      <c r="U21" s="41">
        <f t="shared" si="18"/>
        <v>501.35466205000006</v>
      </c>
      <c r="V21" s="41">
        <f t="shared" si="10"/>
        <v>2161469.4370500003</v>
      </c>
      <c r="W21" s="50">
        <f t="shared" si="11"/>
        <v>2161.46943705</v>
      </c>
      <c r="X21" s="41">
        <f t="shared" si="0"/>
        <v>337189.23217980005</v>
      </c>
      <c r="Y21" s="43">
        <f t="shared" si="19"/>
        <v>337.18923217980006</v>
      </c>
      <c r="Z21" s="41">
        <f t="shared" si="20"/>
        <v>2498658.6692298003</v>
      </c>
      <c r="AA21" s="48">
        <f t="shared" si="14"/>
        <v>2499</v>
      </c>
      <c r="AB21" s="2">
        <v>2499</v>
      </c>
    </row>
    <row r="22" spans="1:28" ht="9.75">
      <c r="A22" s="39">
        <v>12</v>
      </c>
      <c r="B22" s="74" t="s">
        <v>3</v>
      </c>
      <c r="C22" s="74"/>
      <c r="D22" s="40">
        <v>2</v>
      </c>
      <c r="E22" s="40">
        <v>3571</v>
      </c>
      <c r="F22" s="40">
        <v>74.5</v>
      </c>
      <c r="G22" s="41">
        <f t="shared" si="1"/>
        <v>532079</v>
      </c>
      <c r="H22" s="49">
        <f t="shared" si="15"/>
        <v>0.1</v>
      </c>
      <c r="I22" s="41">
        <v>3653</v>
      </c>
      <c r="J22" s="40">
        <v>43</v>
      </c>
      <c r="K22" s="41">
        <f t="shared" si="3"/>
        <v>15707.9</v>
      </c>
      <c r="L22" s="40">
        <v>0.75</v>
      </c>
      <c r="M22" s="42">
        <v>2272</v>
      </c>
      <c r="N22" s="40">
        <v>41</v>
      </c>
      <c r="O22" s="41">
        <f t="shared" si="4"/>
        <v>69864</v>
      </c>
      <c r="P22" s="41">
        <f t="shared" si="5"/>
        <v>617650.9</v>
      </c>
      <c r="Q22" s="41">
        <f t="shared" si="6"/>
        <v>617.6509</v>
      </c>
      <c r="R22" s="41">
        <f>P22*1.9</f>
        <v>1173536.71</v>
      </c>
      <c r="S22" s="41">
        <f t="shared" si="16"/>
        <v>1173.5367099999999</v>
      </c>
      <c r="T22" s="41">
        <f t="shared" si="17"/>
        <v>354408.08641999995</v>
      </c>
      <c r="U22" s="41">
        <f t="shared" si="18"/>
        <v>354.40808641999996</v>
      </c>
      <c r="V22" s="41">
        <f t="shared" si="10"/>
        <v>1527944.79642</v>
      </c>
      <c r="W22" s="44">
        <f t="shared" si="11"/>
        <v>1527.94479642</v>
      </c>
      <c r="X22" s="41">
        <f t="shared" si="0"/>
        <v>238359.38824152</v>
      </c>
      <c r="Y22" s="41">
        <f t="shared" si="19"/>
        <v>238.35938824152</v>
      </c>
      <c r="Z22" s="41">
        <f t="shared" si="20"/>
        <v>1766304.18466152</v>
      </c>
      <c r="AA22" s="48">
        <f t="shared" si="14"/>
        <v>1766</v>
      </c>
      <c r="AB22" s="2">
        <v>1766</v>
      </c>
    </row>
    <row r="23" spans="1:28" ht="9.75">
      <c r="A23" s="39">
        <v>13</v>
      </c>
      <c r="B23" s="74" t="s">
        <v>19</v>
      </c>
      <c r="C23" s="74"/>
      <c r="D23" s="40">
        <v>1</v>
      </c>
      <c r="E23" s="40">
        <v>3571</v>
      </c>
      <c r="F23" s="40">
        <v>74.5</v>
      </c>
      <c r="G23" s="41">
        <f t="shared" si="1"/>
        <v>266039.5</v>
      </c>
      <c r="H23" s="49">
        <f t="shared" si="15"/>
        <v>0.05</v>
      </c>
      <c r="I23" s="41">
        <v>3653</v>
      </c>
      <c r="J23" s="40">
        <v>43</v>
      </c>
      <c r="K23" s="41">
        <f t="shared" si="3"/>
        <v>7853.95</v>
      </c>
      <c r="L23" s="40">
        <v>0.25</v>
      </c>
      <c r="M23" s="42">
        <v>2272</v>
      </c>
      <c r="N23" s="40">
        <v>41</v>
      </c>
      <c r="O23" s="41">
        <f t="shared" si="4"/>
        <v>23288</v>
      </c>
      <c r="P23" s="41">
        <f t="shared" si="5"/>
        <v>297181.45</v>
      </c>
      <c r="Q23" s="41">
        <f t="shared" si="6"/>
        <v>297.18145</v>
      </c>
      <c r="R23" s="41">
        <f>P23*1.8</f>
        <v>534926.61</v>
      </c>
      <c r="S23" s="41">
        <f t="shared" si="16"/>
        <v>534.92661</v>
      </c>
      <c r="T23" s="41">
        <f t="shared" si="17"/>
        <v>161547.83622</v>
      </c>
      <c r="U23" s="41">
        <f t="shared" si="18"/>
        <v>161.54783622</v>
      </c>
      <c r="V23" s="41">
        <f t="shared" si="10"/>
        <v>696474.44622</v>
      </c>
      <c r="W23" s="44">
        <f t="shared" si="11"/>
        <v>696.47444622</v>
      </c>
      <c r="X23" s="41">
        <f t="shared" si="0"/>
        <v>108650.01361032</v>
      </c>
      <c r="Y23" s="41">
        <f t="shared" si="19"/>
        <v>108.65001361032</v>
      </c>
      <c r="Z23" s="41">
        <f t="shared" si="20"/>
        <v>805124.4598303201</v>
      </c>
      <c r="AA23" s="48">
        <f t="shared" si="14"/>
        <v>805</v>
      </c>
      <c r="AB23" s="2">
        <v>805</v>
      </c>
    </row>
    <row r="24" spans="1:28" ht="9.75">
      <c r="A24" s="39">
        <v>14</v>
      </c>
      <c r="B24" s="74" t="s">
        <v>18</v>
      </c>
      <c r="C24" s="74"/>
      <c r="D24" s="40">
        <v>1.5</v>
      </c>
      <c r="E24" s="40">
        <v>3571</v>
      </c>
      <c r="F24" s="40">
        <v>74.5</v>
      </c>
      <c r="G24" s="41">
        <f t="shared" si="1"/>
        <v>399059.25</v>
      </c>
      <c r="H24" s="49">
        <f t="shared" si="15"/>
        <v>0.075</v>
      </c>
      <c r="I24" s="41">
        <v>3653</v>
      </c>
      <c r="J24" s="40">
        <v>43</v>
      </c>
      <c r="K24" s="41">
        <f t="shared" si="3"/>
        <v>11780.925</v>
      </c>
      <c r="L24" s="40">
        <v>0.5</v>
      </c>
      <c r="M24" s="42">
        <v>2272</v>
      </c>
      <c r="N24" s="40">
        <v>41</v>
      </c>
      <c r="O24" s="41">
        <f t="shared" si="4"/>
        <v>46576</v>
      </c>
      <c r="P24" s="41">
        <f t="shared" si="5"/>
        <v>457416.175</v>
      </c>
      <c r="Q24" s="41">
        <f t="shared" si="6"/>
        <v>457.416175</v>
      </c>
      <c r="R24" s="41">
        <f>P24*1.6</f>
        <v>731865.88</v>
      </c>
      <c r="S24" s="41">
        <f t="shared" si="16"/>
        <v>731.8658800000001</v>
      </c>
      <c r="T24" s="41">
        <f t="shared" si="17"/>
        <v>221023.49576</v>
      </c>
      <c r="U24" s="41">
        <f t="shared" si="18"/>
        <v>221.02349576</v>
      </c>
      <c r="V24" s="41">
        <f t="shared" si="10"/>
        <v>952889.37576</v>
      </c>
      <c r="W24" s="44">
        <f t="shared" si="11"/>
        <v>952.88937576</v>
      </c>
      <c r="X24" s="41">
        <f t="shared" si="0"/>
        <v>148650.74261856</v>
      </c>
      <c r="Y24" s="41">
        <f t="shared" si="19"/>
        <v>148.65074261856</v>
      </c>
      <c r="Z24" s="41">
        <f t="shared" si="20"/>
        <v>1101540.11837856</v>
      </c>
      <c r="AA24" s="48">
        <f t="shared" si="14"/>
        <v>1102</v>
      </c>
      <c r="AB24" s="2">
        <v>1102</v>
      </c>
    </row>
    <row r="25" spans="1:28" ht="9.75">
      <c r="A25" s="39">
        <v>15</v>
      </c>
      <c r="B25" s="74" t="s">
        <v>4</v>
      </c>
      <c r="C25" s="74"/>
      <c r="D25" s="40">
        <v>0.75</v>
      </c>
      <c r="E25" s="40">
        <v>3571</v>
      </c>
      <c r="F25" s="40">
        <v>74.5</v>
      </c>
      <c r="G25" s="41">
        <f t="shared" si="1"/>
        <v>199529.625</v>
      </c>
      <c r="H25" s="49">
        <f t="shared" si="15"/>
        <v>0.0375</v>
      </c>
      <c r="I25" s="41">
        <v>3653</v>
      </c>
      <c r="J25" s="40">
        <v>43</v>
      </c>
      <c r="K25" s="41">
        <f t="shared" si="3"/>
        <v>5890.4625</v>
      </c>
      <c r="L25" s="40"/>
      <c r="M25" s="42">
        <v>2272</v>
      </c>
      <c r="N25" s="40">
        <v>41</v>
      </c>
      <c r="O25" s="41">
        <f t="shared" si="4"/>
        <v>0</v>
      </c>
      <c r="P25" s="41">
        <f t="shared" si="5"/>
        <v>205420.0875</v>
      </c>
      <c r="Q25" s="41">
        <f t="shared" si="6"/>
        <v>205.4200875</v>
      </c>
      <c r="R25" s="41">
        <f>P25*1.6</f>
        <v>328672.14</v>
      </c>
      <c r="S25" s="41">
        <f t="shared" si="16"/>
        <v>328.67214</v>
      </c>
      <c r="T25" s="41">
        <f t="shared" si="17"/>
        <v>99258.98628</v>
      </c>
      <c r="U25" s="41">
        <f t="shared" si="18"/>
        <v>99.25898628</v>
      </c>
      <c r="V25" s="41">
        <f t="shared" si="10"/>
        <v>427931.12628</v>
      </c>
      <c r="W25" s="44">
        <f t="shared" si="11"/>
        <v>427.93112628</v>
      </c>
      <c r="X25" s="41">
        <f t="shared" si="0"/>
        <v>66757.25569968</v>
      </c>
      <c r="Y25" s="41">
        <f t="shared" si="19"/>
        <v>66.75725569968</v>
      </c>
      <c r="Z25" s="41">
        <f t="shared" si="20"/>
        <v>494688.38197968004</v>
      </c>
      <c r="AA25" s="48">
        <f t="shared" si="14"/>
        <v>495</v>
      </c>
      <c r="AB25" s="2">
        <v>495</v>
      </c>
    </row>
    <row r="26" spans="1:28" ht="9.75">
      <c r="A26" s="39">
        <v>16</v>
      </c>
      <c r="B26" s="74" t="s">
        <v>2</v>
      </c>
      <c r="C26" s="74"/>
      <c r="D26" s="40">
        <v>2.5</v>
      </c>
      <c r="E26" s="40">
        <v>3571</v>
      </c>
      <c r="F26" s="40">
        <v>74.5</v>
      </c>
      <c r="G26" s="41">
        <f t="shared" si="1"/>
        <v>665098.75</v>
      </c>
      <c r="H26" s="49">
        <f t="shared" si="15"/>
        <v>0.125</v>
      </c>
      <c r="I26" s="41">
        <v>3653</v>
      </c>
      <c r="J26" s="40">
        <v>43</v>
      </c>
      <c r="K26" s="41">
        <f t="shared" si="3"/>
        <v>19634.875</v>
      </c>
      <c r="L26" s="40">
        <v>0.75</v>
      </c>
      <c r="M26" s="42">
        <v>2272</v>
      </c>
      <c r="N26" s="40">
        <v>41</v>
      </c>
      <c r="O26" s="41">
        <f t="shared" si="4"/>
        <v>69864</v>
      </c>
      <c r="P26" s="41">
        <f t="shared" si="5"/>
        <v>754597.625</v>
      </c>
      <c r="Q26" s="41">
        <f t="shared" si="6"/>
        <v>754.597625</v>
      </c>
      <c r="R26" s="41">
        <f>P26*1.6</f>
        <v>1207356.2</v>
      </c>
      <c r="S26" s="41">
        <f t="shared" si="16"/>
        <v>1207.3562</v>
      </c>
      <c r="T26" s="41">
        <f t="shared" si="17"/>
        <v>364621.57239999995</v>
      </c>
      <c r="U26" s="41">
        <f t="shared" si="18"/>
        <v>364.62157239999993</v>
      </c>
      <c r="V26" s="41">
        <f t="shared" si="10"/>
        <v>1571977.7724</v>
      </c>
      <c r="W26" s="44">
        <f t="shared" si="11"/>
        <v>1571.9777723999998</v>
      </c>
      <c r="X26" s="41">
        <f t="shared" si="0"/>
        <v>245228.5324944</v>
      </c>
      <c r="Y26" s="41">
        <f t="shared" si="19"/>
        <v>245.22853249439999</v>
      </c>
      <c r="Z26" s="41">
        <f t="shared" si="20"/>
        <v>1817206.3048943998</v>
      </c>
      <c r="AA26" s="48">
        <f t="shared" si="14"/>
        <v>1817</v>
      </c>
      <c r="AB26" s="2">
        <v>1817</v>
      </c>
    </row>
    <row r="27" spans="1:28" ht="9.75">
      <c r="A27" s="39">
        <v>17</v>
      </c>
      <c r="B27" s="74" t="s">
        <v>56</v>
      </c>
      <c r="C27" s="74"/>
      <c r="D27" s="40">
        <v>0.5</v>
      </c>
      <c r="E27" s="40">
        <v>3571</v>
      </c>
      <c r="F27" s="40">
        <v>74.5</v>
      </c>
      <c r="G27" s="41">
        <f t="shared" si="1"/>
        <v>133019.75</v>
      </c>
      <c r="H27" s="49">
        <f t="shared" si="15"/>
        <v>0.025</v>
      </c>
      <c r="I27" s="41">
        <v>3653</v>
      </c>
      <c r="J27" s="40">
        <v>43</v>
      </c>
      <c r="K27" s="41">
        <f t="shared" si="3"/>
        <v>3926.975</v>
      </c>
      <c r="L27" s="40"/>
      <c r="M27" s="42">
        <v>2272</v>
      </c>
      <c r="N27" s="40">
        <v>41</v>
      </c>
      <c r="O27" s="41">
        <f t="shared" si="4"/>
        <v>0</v>
      </c>
      <c r="P27" s="41">
        <f t="shared" si="5"/>
        <v>136946.725</v>
      </c>
      <c r="Q27" s="41">
        <f t="shared" si="6"/>
        <v>136.94672500000001</v>
      </c>
      <c r="R27" s="41">
        <f>P27*2.2</f>
        <v>301282.79500000004</v>
      </c>
      <c r="S27" s="41">
        <f t="shared" si="16"/>
        <v>301.282795</v>
      </c>
      <c r="T27" s="41">
        <f t="shared" si="17"/>
        <v>90987.40409000001</v>
      </c>
      <c r="U27" s="41">
        <f t="shared" si="18"/>
        <v>90.98740409000001</v>
      </c>
      <c r="V27" s="41">
        <f t="shared" si="10"/>
        <v>392270.19909000007</v>
      </c>
      <c r="W27" s="44">
        <f t="shared" si="11"/>
        <v>392.27019909000006</v>
      </c>
      <c r="X27" s="41">
        <f t="shared" si="0"/>
        <v>61194.15105804001</v>
      </c>
      <c r="Y27" s="41">
        <f t="shared" si="19"/>
        <v>61.19415105804001</v>
      </c>
      <c r="Z27" s="41">
        <f t="shared" si="20"/>
        <v>453464.3501480401</v>
      </c>
      <c r="AA27" s="48">
        <f t="shared" si="14"/>
        <v>453</v>
      </c>
      <c r="AB27" s="2">
        <v>453</v>
      </c>
    </row>
    <row r="28" spans="1:28" ht="9.75">
      <c r="A28" s="39">
        <v>18</v>
      </c>
      <c r="B28" s="74" t="s">
        <v>38</v>
      </c>
      <c r="C28" s="74"/>
      <c r="D28" s="40">
        <v>0.75</v>
      </c>
      <c r="E28" s="40">
        <v>3571</v>
      </c>
      <c r="F28" s="40">
        <v>74.5</v>
      </c>
      <c r="G28" s="41">
        <f t="shared" si="1"/>
        <v>199529.625</v>
      </c>
      <c r="H28" s="49">
        <f t="shared" si="15"/>
        <v>0.0375</v>
      </c>
      <c r="I28" s="41">
        <v>3653</v>
      </c>
      <c r="J28" s="40">
        <v>43</v>
      </c>
      <c r="K28" s="41">
        <f t="shared" si="3"/>
        <v>5890.4625</v>
      </c>
      <c r="L28" s="40"/>
      <c r="M28" s="42">
        <v>2272</v>
      </c>
      <c r="N28" s="40">
        <v>41</v>
      </c>
      <c r="O28" s="41">
        <f t="shared" si="4"/>
        <v>0</v>
      </c>
      <c r="P28" s="41">
        <f t="shared" si="5"/>
        <v>205420.0875</v>
      </c>
      <c r="Q28" s="41">
        <f t="shared" si="6"/>
        <v>205.4200875</v>
      </c>
      <c r="R28" s="41">
        <f>P28*2.5</f>
        <v>513550.21875</v>
      </c>
      <c r="S28" s="41">
        <f t="shared" si="16"/>
        <v>513.55021875</v>
      </c>
      <c r="T28" s="41">
        <f t="shared" si="17"/>
        <v>155092.1660625</v>
      </c>
      <c r="U28" s="41">
        <f t="shared" si="18"/>
        <v>155.0921660625</v>
      </c>
      <c r="V28" s="41">
        <f t="shared" si="10"/>
        <v>668642.3848125</v>
      </c>
      <c r="W28" s="44">
        <f t="shared" si="11"/>
        <v>668.6423848124999</v>
      </c>
      <c r="X28" s="41">
        <f t="shared" si="0"/>
        <v>104308.21203075</v>
      </c>
      <c r="Y28" s="41">
        <f t="shared" si="19"/>
        <v>104.30821203075</v>
      </c>
      <c r="Z28" s="41">
        <f t="shared" si="20"/>
        <v>772950.59684325</v>
      </c>
      <c r="AA28" s="48">
        <f t="shared" si="14"/>
        <v>773</v>
      </c>
      <c r="AB28" s="2">
        <v>773</v>
      </c>
    </row>
    <row r="29" spans="1:28" ht="9.75">
      <c r="A29" s="39">
        <v>19</v>
      </c>
      <c r="B29" s="74" t="s">
        <v>17</v>
      </c>
      <c r="C29" s="74"/>
      <c r="D29" s="40">
        <v>1.5</v>
      </c>
      <c r="E29" s="40">
        <v>3571</v>
      </c>
      <c r="F29" s="40">
        <v>74.5</v>
      </c>
      <c r="G29" s="41">
        <f t="shared" si="1"/>
        <v>399059.25</v>
      </c>
      <c r="H29" s="49">
        <f t="shared" si="15"/>
        <v>0.075</v>
      </c>
      <c r="I29" s="41">
        <v>3653</v>
      </c>
      <c r="J29" s="40">
        <v>43</v>
      </c>
      <c r="K29" s="41">
        <f t="shared" si="3"/>
        <v>11780.925</v>
      </c>
      <c r="L29" s="40">
        <v>0.5</v>
      </c>
      <c r="M29" s="42">
        <v>2272</v>
      </c>
      <c r="N29" s="40">
        <v>41</v>
      </c>
      <c r="O29" s="41">
        <f t="shared" si="4"/>
        <v>46576</v>
      </c>
      <c r="P29" s="41">
        <f t="shared" si="5"/>
        <v>457416.175</v>
      </c>
      <c r="Q29" s="41">
        <f t="shared" si="6"/>
        <v>457.416175</v>
      </c>
      <c r="R29" s="41">
        <f>P29*1.8</f>
        <v>823349.115</v>
      </c>
      <c r="S29" s="41">
        <f>R29/1000</f>
        <v>823.349115</v>
      </c>
      <c r="T29" s="41">
        <f t="shared" si="17"/>
        <v>248651.43273</v>
      </c>
      <c r="U29" s="41">
        <f t="shared" si="18"/>
        <v>248.65143273</v>
      </c>
      <c r="V29" s="41">
        <f t="shared" si="10"/>
        <v>1072000.54773</v>
      </c>
      <c r="W29" s="44">
        <f t="shared" si="11"/>
        <v>1072.0005477299999</v>
      </c>
      <c r="X29" s="41">
        <f t="shared" si="0"/>
        <v>167232.08544588</v>
      </c>
      <c r="Y29" s="41">
        <f t="shared" si="19"/>
        <v>167.23208544588</v>
      </c>
      <c r="Z29" s="41">
        <f t="shared" si="20"/>
        <v>1239232.63317588</v>
      </c>
      <c r="AA29" s="48">
        <f t="shared" si="14"/>
        <v>1239</v>
      </c>
      <c r="AB29" s="2">
        <v>1239</v>
      </c>
    </row>
    <row r="30" spans="1:28" ht="9.75">
      <c r="A30" s="39">
        <v>20</v>
      </c>
      <c r="B30" s="74" t="s">
        <v>16</v>
      </c>
      <c r="C30" s="74"/>
      <c r="D30" s="40">
        <v>2.5</v>
      </c>
      <c r="E30" s="40">
        <v>3571</v>
      </c>
      <c r="F30" s="40">
        <v>74.5</v>
      </c>
      <c r="G30" s="41">
        <f t="shared" si="1"/>
        <v>665098.75</v>
      </c>
      <c r="H30" s="49">
        <f t="shared" si="15"/>
        <v>0.125</v>
      </c>
      <c r="I30" s="41">
        <v>3653</v>
      </c>
      <c r="J30" s="40">
        <v>43</v>
      </c>
      <c r="K30" s="41">
        <f t="shared" si="3"/>
        <v>19634.875</v>
      </c>
      <c r="L30" s="40">
        <v>0.75</v>
      </c>
      <c r="M30" s="42">
        <v>2272</v>
      </c>
      <c r="N30" s="40">
        <v>41</v>
      </c>
      <c r="O30" s="41">
        <f t="shared" si="4"/>
        <v>69864</v>
      </c>
      <c r="P30" s="41">
        <f t="shared" si="5"/>
        <v>754597.625</v>
      </c>
      <c r="Q30" s="41">
        <f t="shared" si="6"/>
        <v>754.597625</v>
      </c>
      <c r="R30" s="41">
        <f>P30*2.2</f>
        <v>1660114.7750000001</v>
      </c>
      <c r="S30" s="41">
        <f>R30/1000</f>
        <v>1660.1147750000002</v>
      </c>
      <c r="T30" s="41">
        <f t="shared" si="17"/>
        <v>501354.66205000004</v>
      </c>
      <c r="U30" s="41">
        <f t="shared" si="18"/>
        <v>501.35466205000006</v>
      </c>
      <c r="V30" s="41">
        <f t="shared" si="10"/>
        <v>2161469.4370500003</v>
      </c>
      <c r="W30" s="44">
        <f t="shared" si="11"/>
        <v>2161.46943705</v>
      </c>
      <c r="X30" s="41">
        <f t="shared" si="0"/>
        <v>337189.23217980005</v>
      </c>
      <c r="Y30" s="41">
        <f t="shared" si="19"/>
        <v>337.18923217980006</v>
      </c>
      <c r="Z30" s="41">
        <f t="shared" si="20"/>
        <v>2498658.6692298003</v>
      </c>
      <c r="AA30" s="48">
        <f t="shared" si="14"/>
        <v>2499</v>
      </c>
      <c r="AB30" s="2">
        <v>2499</v>
      </c>
    </row>
    <row r="31" spans="1:28" ht="9.75">
      <c r="A31" s="39">
        <v>21</v>
      </c>
      <c r="B31" s="74" t="s">
        <v>23</v>
      </c>
      <c r="C31" s="74"/>
      <c r="D31" s="51">
        <v>1.5</v>
      </c>
      <c r="E31" s="40">
        <v>3571</v>
      </c>
      <c r="F31" s="40">
        <v>74.5</v>
      </c>
      <c r="G31" s="41">
        <f t="shared" si="1"/>
        <v>399059.25</v>
      </c>
      <c r="H31" s="49">
        <f t="shared" si="15"/>
        <v>0.075</v>
      </c>
      <c r="I31" s="41">
        <v>3653</v>
      </c>
      <c r="J31" s="40">
        <v>43</v>
      </c>
      <c r="K31" s="41">
        <f t="shared" si="3"/>
        <v>11780.925</v>
      </c>
      <c r="L31" s="51">
        <v>0.5</v>
      </c>
      <c r="M31" s="42">
        <v>2272</v>
      </c>
      <c r="N31" s="40">
        <v>41</v>
      </c>
      <c r="O31" s="41">
        <f t="shared" si="4"/>
        <v>46576</v>
      </c>
      <c r="P31" s="41">
        <f t="shared" si="5"/>
        <v>457416.175</v>
      </c>
      <c r="Q31" s="41">
        <f t="shared" si="6"/>
        <v>457.416175</v>
      </c>
      <c r="R31" s="41">
        <f>P31*1.6</f>
        <v>731865.88</v>
      </c>
      <c r="S31" s="41">
        <f>R31/1000</f>
        <v>731.8658800000001</v>
      </c>
      <c r="T31" s="41">
        <f t="shared" si="17"/>
        <v>221023.49576</v>
      </c>
      <c r="U31" s="41">
        <f>T31/1000</f>
        <v>221.02349576</v>
      </c>
      <c r="V31" s="41">
        <f t="shared" si="10"/>
        <v>952889.37576</v>
      </c>
      <c r="W31" s="44">
        <f t="shared" si="11"/>
        <v>952.88937576</v>
      </c>
      <c r="X31" s="41">
        <f t="shared" si="0"/>
        <v>148650.74261856</v>
      </c>
      <c r="Y31" s="41">
        <f t="shared" si="19"/>
        <v>148.65074261856</v>
      </c>
      <c r="Z31" s="41">
        <f t="shared" si="20"/>
        <v>1101540.11837856</v>
      </c>
      <c r="AA31" s="48">
        <f t="shared" si="14"/>
        <v>1102</v>
      </c>
      <c r="AB31" s="2">
        <v>1102</v>
      </c>
    </row>
    <row r="32" spans="1:244" s="9" customFormat="1" ht="9.75">
      <c r="A32" s="39">
        <v>22</v>
      </c>
      <c r="B32" s="74" t="s">
        <v>15</v>
      </c>
      <c r="C32" s="74"/>
      <c r="D32" s="40">
        <v>2</v>
      </c>
      <c r="E32" s="40">
        <v>3571</v>
      </c>
      <c r="F32" s="40">
        <v>74.5</v>
      </c>
      <c r="G32" s="41">
        <f t="shared" si="1"/>
        <v>532079</v>
      </c>
      <c r="H32" s="49">
        <f t="shared" si="15"/>
        <v>0.1</v>
      </c>
      <c r="I32" s="41">
        <v>3653</v>
      </c>
      <c r="J32" s="40">
        <v>43</v>
      </c>
      <c r="K32" s="41">
        <f t="shared" si="3"/>
        <v>15707.9</v>
      </c>
      <c r="L32" s="40">
        <v>0.75</v>
      </c>
      <c r="M32" s="42">
        <v>2272</v>
      </c>
      <c r="N32" s="40">
        <v>41</v>
      </c>
      <c r="O32" s="41">
        <f t="shared" si="4"/>
        <v>69864</v>
      </c>
      <c r="P32" s="41">
        <f t="shared" si="5"/>
        <v>617650.9</v>
      </c>
      <c r="Q32" s="41">
        <f t="shared" si="6"/>
        <v>617.6509</v>
      </c>
      <c r="R32" s="41">
        <f>P32*2.2</f>
        <v>1358831.9800000002</v>
      </c>
      <c r="S32" s="41">
        <f>R32/1000</f>
        <v>1358.8319800000002</v>
      </c>
      <c r="T32" s="41">
        <f t="shared" si="17"/>
        <v>410367.2579600001</v>
      </c>
      <c r="U32" s="41">
        <f t="shared" si="18"/>
        <v>410.3672579600001</v>
      </c>
      <c r="V32" s="41">
        <f t="shared" si="10"/>
        <v>1769199.2379600003</v>
      </c>
      <c r="W32" s="44">
        <f t="shared" si="11"/>
        <v>1769.1992379600003</v>
      </c>
      <c r="X32" s="41">
        <f t="shared" si="0"/>
        <v>275995.0811217601</v>
      </c>
      <c r="Y32" s="41">
        <f t="shared" si="19"/>
        <v>275.99508112176005</v>
      </c>
      <c r="Z32" s="41">
        <f t="shared" si="20"/>
        <v>2045194.3190817605</v>
      </c>
      <c r="AA32" s="48">
        <f t="shared" si="14"/>
        <v>2045</v>
      </c>
      <c r="AB32" s="8">
        <v>2045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8" ht="9.75">
      <c r="A33" s="39">
        <v>23</v>
      </c>
      <c r="B33" s="74" t="s">
        <v>14</v>
      </c>
      <c r="C33" s="74"/>
      <c r="D33" s="40">
        <v>2.5</v>
      </c>
      <c r="E33" s="40">
        <v>3571</v>
      </c>
      <c r="F33" s="40">
        <v>74.5</v>
      </c>
      <c r="G33" s="41">
        <f t="shared" si="1"/>
        <v>665098.75</v>
      </c>
      <c r="H33" s="49">
        <f t="shared" si="15"/>
        <v>0.125</v>
      </c>
      <c r="I33" s="41">
        <v>3653</v>
      </c>
      <c r="J33" s="40">
        <v>43</v>
      </c>
      <c r="K33" s="41">
        <f t="shared" si="3"/>
        <v>19634.875</v>
      </c>
      <c r="L33" s="40">
        <v>0.75</v>
      </c>
      <c r="M33" s="42">
        <v>2272</v>
      </c>
      <c r="N33" s="40">
        <v>41</v>
      </c>
      <c r="O33" s="41">
        <f t="shared" si="4"/>
        <v>69864</v>
      </c>
      <c r="P33" s="41">
        <f t="shared" si="5"/>
        <v>754597.625</v>
      </c>
      <c r="Q33" s="41">
        <f t="shared" si="6"/>
        <v>754.597625</v>
      </c>
      <c r="R33" s="41">
        <f>P33*2.1</f>
        <v>1584655.0125</v>
      </c>
      <c r="S33" s="41">
        <f>R33/1000</f>
        <v>1584.6550124999999</v>
      </c>
      <c r="T33" s="41">
        <f t="shared" si="17"/>
        <v>478565.813775</v>
      </c>
      <c r="U33" s="41">
        <f t="shared" si="18"/>
        <v>478.565813775</v>
      </c>
      <c r="V33" s="41">
        <f t="shared" si="10"/>
        <v>2063220.8262749999</v>
      </c>
      <c r="W33" s="44">
        <f t="shared" si="11"/>
        <v>2063.220826275</v>
      </c>
      <c r="X33" s="41">
        <f t="shared" si="0"/>
        <v>321862.4488989</v>
      </c>
      <c r="Y33" s="41">
        <f t="shared" si="19"/>
        <v>321.8624488989</v>
      </c>
      <c r="Z33" s="41">
        <f t="shared" si="20"/>
        <v>2385083.2751738997</v>
      </c>
      <c r="AA33" s="48">
        <f t="shared" si="14"/>
        <v>2385</v>
      </c>
      <c r="AB33" s="2">
        <v>2385</v>
      </c>
    </row>
    <row r="34" spans="1:28" ht="9.75">
      <c r="A34" s="39">
        <v>24</v>
      </c>
      <c r="B34" s="74" t="s">
        <v>13</v>
      </c>
      <c r="C34" s="74"/>
      <c r="D34" s="51">
        <v>3</v>
      </c>
      <c r="E34" s="40">
        <v>3571</v>
      </c>
      <c r="F34" s="40">
        <v>74.5</v>
      </c>
      <c r="G34" s="41">
        <f t="shared" si="1"/>
        <v>798118.5</v>
      </c>
      <c r="H34" s="49">
        <f t="shared" si="15"/>
        <v>0.15</v>
      </c>
      <c r="I34" s="41">
        <v>3653</v>
      </c>
      <c r="J34" s="40">
        <v>43</v>
      </c>
      <c r="K34" s="41">
        <f t="shared" si="3"/>
        <v>23561.85</v>
      </c>
      <c r="L34" s="51">
        <v>1</v>
      </c>
      <c r="M34" s="42">
        <v>2272</v>
      </c>
      <c r="N34" s="40">
        <v>41</v>
      </c>
      <c r="O34" s="41">
        <f t="shared" si="4"/>
        <v>93152</v>
      </c>
      <c r="P34" s="41">
        <f t="shared" si="5"/>
        <v>914832.35</v>
      </c>
      <c r="Q34" s="41">
        <f t="shared" si="6"/>
        <v>914.83235</v>
      </c>
      <c r="R34" s="41">
        <f aca="true" t="shared" si="21" ref="R34:R39">P34*1.6</f>
        <v>1463731.76</v>
      </c>
      <c r="S34" s="41">
        <f aca="true" t="shared" si="22" ref="S34:S46">R34/1000</f>
        <v>1463.7317600000001</v>
      </c>
      <c r="T34" s="41">
        <f t="shared" si="17"/>
        <v>442046.99152</v>
      </c>
      <c r="U34" s="41">
        <f t="shared" si="18"/>
        <v>442.04699152</v>
      </c>
      <c r="V34" s="41">
        <f t="shared" si="10"/>
        <v>1905778.75152</v>
      </c>
      <c r="W34" s="44">
        <f t="shared" si="11"/>
        <v>1905.77875152</v>
      </c>
      <c r="X34" s="41">
        <f t="shared" si="0"/>
        <v>297301.48523712</v>
      </c>
      <c r="Y34" s="41">
        <f t="shared" si="19"/>
        <v>297.30148523712</v>
      </c>
      <c r="Z34" s="41">
        <f t="shared" si="20"/>
        <v>2203080.23675712</v>
      </c>
      <c r="AA34" s="48">
        <f t="shared" si="14"/>
        <v>2203</v>
      </c>
      <c r="AB34" s="2">
        <v>2203</v>
      </c>
    </row>
    <row r="35" spans="1:28" ht="9.75">
      <c r="A35" s="39">
        <v>25</v>
      </c>
      <c r="B35" s="74" t="s">
        <v>12</v>
      </c>
      <c r="C35" s="74"/>
      <c r="D35" s="40">
        <v>0.5</v>
      </c>
      <c r="E35" s="40">
        <v>3571</v>
      </c>
      <c r="F35" s="40">
        <v>74.5</v>
      </c>
      <c r="G35" s="41">
        <f t="shared" si="1"/>
        <v>133019.75</v>
      </c>
      <c r="H35" s="49">
        <f t="shared" si="15"/>
        <v>0.025</v>
      </c>
      <c r="I35" s="41">
        <v>3653</v>
      </c>
      <c r="J35" s="40">
        <v>43</v>
      </c>
      <c r="K35" s="41">
        <f t="shared" si="3"/>
        <v>3926.975</v>
      </c>
      <c r="L35" s="40"/>
      <c r="M35" s="42">
        <v>2272</v>
      </c>
      <c r="N35" s="40">
        <v>41</v>
      </c>
      <c r="O35" s="41">
        <f t="shared" si="4"/>
        <v>0</v>
      </c>
      <c r="P35" s="41">
        <f t="shared" si="5"/>
        <v>136946.725</v>
      </c>
      <c r="Q35" s="41">
        <f t="shared" si="6"/>
        <v>136.94672500000001</v>
      </c>
      <c r="R35" s="41">
        <f t="shared" si="21"/>
        <v>219114.76</v>
      </c>
      <c r="S35" s="41">
        <f t="shared" si="22"/>
        <v>219.11476000000002</v>
      </c>
      <c r="T35" s="41">
        <f t="shared" si="17"/>
        <v>66172.65752000001</v>
      </c>
      <c r="U35" s="41">
        <f t="shared" si="18"/>
        <v>66.17265752</v>
      </c>
      <c r="V35" s="41">
        <f t="shared" si="10"/>
        <v>285287.41752</v>
      </c>
      <c r="W35" s="44">
        <f t="shared" si="11"/>
        <v>285.28741752</v>
      </c>
      <c r="X35" s="41">
        <f t="shared" si="0"/>
        <v>44504.83713312</v>
      </c>
      <c r="Y35" s="41">
        <f t="shared" si="19"/>
        <v>44.504837133120006</v>
      </c>
      <c r="Z35" s="41">
        <f t="shared" si="20"/>
        <v>329792.25465312</v>
      </c>
      <c r="AA35" s="48">
        <f t="shared" si="14"/>
        <v>330</v>
      </c>
      <c r="AB35" s="2">
        <v>330</v>
      </c>
    </row>
    <row r="36" spans="1:28" ht="9.75">
      <c r="A36" s="39">
        <v>26</v>
      </c>
      <c r="B36" s="74" t="s">
        <v>11</v>
      </c>
      <c r="C36" s="74"/>
      <c r="D36" s="40">
        <v>0.5</v>
      </c>
      <c r="E36" s="40">
        <v>3571</v>
      </c>
      <c r="F36" s="40">
        <v>74.5</v>
      </c>
      <c r="G36" s="41">
        <f t="shared" si="1"/>
        <v>133019.75</v>
      </c>
      <c r="H36" s="49">
        <f t="shared" si="15"/>
        <v>0.025</v>
      </c>
      <c r="I36" s="41">
        <v>3653</v>
      </c>
      <c r="J36" s="40">
        <v>43</v>
      </c>
      <c r="K36" s="41">
        <f t="shared" si="3"/>
        <v>3926.975</v>
      </c>
      <c r="L36" s="40"/>
      <c r="M36" s="42">
        <v>2272</v>
      </c>
      <c r="N36" s="40">
        <v>41</v>
      </c>
      <c r="O36" s="41">
        <f t="shared" si="4"/>
        <v>0</v>
      </c>
      <c r="P36" s="41">
        <f t="shared" si="5"/>
        <v>136946.725</v>
      </c>
      <c r="Q36" s="41">
        <f t="shared" si="6"/>
        <v>136.94672500000001</v>
      </c>
      <c r="R36" s="41">
        <f t="shared" si="21"/>
        <v>219114.76</v>
      </c>
      <c r="S36" s="41">
        <f t="shared" si="22"/>
        <v>219.11476000000002</v>
      </c>
      <c r="T36" s="41">
        <f t="shared" si="17"/>
        <v>66172.65752000001</v>
      </c>
      <c r="U36" s="41">
        <f t="shared" si="18"/>
        <v>66.17265752</v>
      </c>
      <c r="V36" s="41">
        <f t="shared" si="10"/>
        <v>285287.41752</v>
      </c>
      <c r="W36" s="44">
        <f t="shared" si="11"/>
        <v>285.28741752</v>
      </c>
      <c r="X36" s="41">
        <f t="shared" si="0"/>
        <v>44504.83713312</v>
      </c>
      <c r="Y36" s="41">
        <f t="shared" si="19"/>
        <v>44.504837133120006</v>
      </c>
      <c r="Z36" s="41">
        <f t="shared" si="20"/>
        <v>329792.25465312</v>
      </c>
      <c r="AA36" s="48">
        <f t="shared" si="14"/>
        <v>330</v>
      </c>
      <c r="AB36" s="2">
        <v>330</v>
      </c>
    </row>
    <row r="37" spans="1:28" ht="9.75">
      <c r="A37" s="39">
        <v>27</v>
      </c>
      <c r="B37" s="74" t="s">
        <v>5</v>
      </c>
      <c r="C37" s="74"/>
      <c r="D37" s="40">
        <v>4.5</v>
      </c>
      <c r="E37" s="40">
        <v>3571</v>
      </c>
      <c r="F37" s="40">
        <v>74.5</v>
      </c>
      <c r="G37" s="41">
        <f t="shared" si="1"/>
        <v>1197177.75</v>
      </c>
      <c r="H37" s="49">
        <f t="shared" si="15"/>
        <v>0.225</v>
      </c>
      <c r="I37" s="41">
        <v>3653</v>
      </c>
      <c r="J37" s="40">
        <v>43</v>
      </c>
      <c r="K37" s="41">
        <f t="shared" si="3"/>
        <v>35342.775</v>
      </c>
      <c r="L37" s="40">
        <v>1.25</v>
      </c>
      <c r="M37" s="42">
        <v>2272</v>
      </c>
      <c r="N37" s="40">
        <v>41</v>
      </c>
      <c r="O37" s="41">
        <f t="shared" si="4"/>
        <v>116440</v>
      </c>
      <c r="P37" s="41">
        <f t="shared" si="5"/>
        <v>1348960.525</v>
      </c>
      <c r="Q37" s="41">
        <f t="shared" si="6"/>
        <v>1348.960525</v>
      </c>
      <c r="R37" s="41">
        <f t="shared" si="21"/>
        <v>2158336.84</v>
      </c>
      <c r="S37" s="41">
        <f t="shared" si="22"/>
        <v>2158.33684</v>
      </c>
      <c r="T37" s="41">
        <f t="shared" si="17"/>
        <v>651817.7256799999</v>
      </c>
      <c r="U37" s="41">
        <f t="shared" si="18"/>
        <v>651.81772568</v>
      </c>
      <c r="V37" s="41">
        <f t="shared" si="10"/>
        <v>2810154.56568</v>
      </c>
      <c r="W37" s="44">
        <f t="shared" si="11"/>
        <v>2810.15456568</v>
      </c>
      <c r="X37" s="41">
        <f t="shared" si="0"/>
        <v>438384.11224608</v>
      </c>
      <c r="Y37" s="41">
        <f t="shared" si="19"/>
        <v>438.38411224608</v>
      </c>
      <c r="Z37" s="41">
        <f t="shared" si="20"/>
        <v>3248538.67792608</v>
      </c>
      <c r="AA37" s="48">
        <f t="shared" si="14"/>
        <v>3249</v>
      </c>
      <c r="AB37" s="2">
        <v>3249</v>
      </c>
    </row>
    <row r="38" spans="1:28" ht="9.75">
      <c r="A38" s="39">
        <v>28</v>
      </c>
      <c r="B38" s="74" t="s">
        <v>6</v>
      </c>
      <c r="C38" s="74"/>
      <c r="D38" s="40">
        <v>1.5</v>
      </c>
      <c r="E38" s="40">
        <v>3571</v>
      </c>
      <c r="F38" s="40">
        <v>74.5</v>
      </c>
      <c r="G38" s="41">
        <f t="shared" si="1"/>
        <v>399059.25</v>
      </c>
      <c r="H38" s="49">
        <f t="shared" si="15"/>
        <v>0.075</v>
      </c>
      <c r="I38" s="41">
        <v>3653</v>
      </c>
      <c r="J38" s="40">
        <v>43</v>
      </c>
      <c r="K38" s="41">
        <f t="shared" si="3"/>
        <v>11780.925</v>
      </c>
      <c r="L38" s="40">
        <v>0.5</v>
      </c>
      <c r="M38" s="42">
        <v>2272</v>
      </c>
      <c r="N38" s="40">
        <v>41</v>
      </c>
      <c r="O38" s="41">
        <f t="shared" si="4"/>
        <v>46576</v>
      </c>
      <c r="P38" s="41">
        <f t="shared" si="5"/>
        <v>457416.175</v>
      </c>
      <c r="Q38" s="41">
        <f t="shared" si="6"/>
        <v>457.416175</v>
      </c>
      <c r="R38" s="41">
        <f t="shared" si="21"/>
        <v>731865.88</v>
      </c>
      <c r="S38" s="41">
        <f t="shared" si="22"/>
        <v>731.8658800000001</v>
      </c>
      <c r="T38" s="41">
        <f t="shared" si="17"/>
        <v>221023.49576</v>
      </c>
      <c r="U38" s="41">
        <f t="shared" si="18"/>
        <v>221.02349576</v>
      </c>
      <c r="V38" s="41">
        <f t="shared" si="10"/>
        <v>952889.37576</v>
      </c>
      <c r="W38" s="44">
        <f t="shared" si="11"/>
        <v>952.88937576</v>
      </c>
      <c r="X38" s="41">
        <f t="shared" si="0"/>
        <v>148650.74261856</v>
      </c>
      <c r="Y38" s="41">
        <f t="shared" si="19"/>
        <v>148.65074261856</v>
      </c>
      <c r="Z38" s="41">
        <f t="shared" si="20"/>
        <v>1101540.11837856</v>
      </c>
      <c r="AA38" s="48">
        <f t="shared" si="14"/>
        <v>1102</v>
      </c>
      <c r="AB38" s="2">
        <v>1102</v>
      </c>
    </row>
    <row r="39" spans="1:28" ht="9.75">
      <c r="A39" s="39">
        <v>29</v>
      </c>
      <c r="B39" s="74" t="s">
        <v>7</v>
      </c>
      <c r="C39" s="74"/>
      <c r="D39" s="40">
        <v>3</v>
      </c>
      <c r="E39" s="40">
        <v>3571</v>
      </c>
      <c r="F39" s="40">
        <v>74.5</v>
      </c>
      <c r="G39" s="41">
        <f t="shared" si="1"/>
        <v>798118.5</v>
      </c>
      <c r="H39" s="49">
        <f t="shared" si="15"/>
        <v>0.15</v>
      </c>
      <c r="I39" s="41">
        <v>3653</v>
      </c>
      <c r="J39" s="40">
        <v>43</v>
      </c>
      <c r="K39" s="41">
        <f t="shared" si="3"/>
        <v>23561.85</v>
      </c>
      <c r="L39" s="40">
        <v>1</v>
      </c>
      <c r="M39" s="42">
        <v>2272</v>
      </c>
      <c r="N39" s="40">
        <v>41</v>
      </c>
      <c r="O39" s="41">
        <f t="shared" si="4"/>
        <v>93152</v>
      </c>
      <c r="P39" s="41">
        <f t="shared" si="5"/>
        <v>914832.35</v>
      </c>
      <c r="Q39" s="41">
        <f t="shared" si="6"/>
        <v>914.83235</v>
      </c>
      <c r="R39" s="41">
        <f t="shared" si="21"/>
        <v>1463731.76</v>
      </c>
      <c r="S39" s="41">
        <f t="shared" si="22"/>
        <v>1463.7317600000001</v>
      </c>
      <c r="T39" s="41">
        <f t="shared" si="17"/>
        <v>442046.99152</v>
      </c>
      <c r="U39" s="41">
        <f t="shared" si="18"/>
        <v>442.04699152</v>
      </c>
      <c r="V39" s="41">
        <f t="shared" si="10"/>
        <v>1905778.75152</v>
      </c>
      <c r="W39" s="44">
        <f t="shared" si="11"/>
        <v>1905.77875152</v>
      </c>
      <c r="X39" s="41">
        <f t="shared" si="0"/>
        <v>297301.48523712</v>
      </c>
      <c r="Y39" s="41">
        <f t="shared" si="19"/>
        <v>297.30148523712</v>
      </c>
      <c r="Z39" s="41">
        <f t="shared" si="20"/>
        <v>2203080.23675712</v>
      </c>
      <c r="AA39" s="48">
        <f t="shared" si="14"/>
        <v>2203</v>
      </c>
      <c r="AB39" s="2">
        <v>2203</v>
      </c>
    </row>
    <row r="40" spans="1:28" ht="9.75">
      <c r="A40" s="39">
        <v>30</v>
      </c>
      <c r="B40" s="74" t="s">
        <v>27</v>
      </c>
      <c r="C40" s="74"/>
      <c r="D40" s="40">
        <v>1</v>
      </c>
      <c r="E40" s="40">
        <v>3571</v>
      </c>
      <c r="F40" s="40">
        <v>74.5</v>
      </c>
      <c r="G40" s="41">
        <f t="shared" si="1"/>
        <v>266039.5</v>
      </c>
      <c r="H40" s="49">
        <f t="shared" si="15"/>
        <v>0.05</v>
      </c>
      <c r="I40" s="41">
        <v>3653</v>
      </c>
      <c r="J40" s="40">
        <v>43</v>
      </c>
      <c r="K40" s="41">
        <f t="shared" si="3"/>
        <v>7853.95</v>
      </c>
      <c r="L40" s="40">
        <v>0.25</v>
      </c>
      <c r="M40" s="42">
        <v>2272</v>
      </c>
      <c r="N40" s="40">
        <v>41</v>
      </c>
      <c r="O40" s="41">
        <f t="shared" si="4"/>
        <v>23288</v>
      </c>
      <c r="P40" s="41">
        <f t="shared" si="5"/>
        <v>297181.45</v>
      </c>
      <c r="Q40" s="41">
        <f t="shared" si="6"/>
        <v>297.18145</v>
      </c>
      <c r="R40" s="41">
        <f>P40*2.1</f>
        <v>624081.045</v>
      </c>
      <c r="S40" s="41">
        <f t="shared" si="22"/>
        <v>624.081045</v>
      </c>
      <c r="T40" s="41">
        <f t="shared" si="17"/>
        <v>188472.47559000002</v>
      </c>
      <c r="U40" s="41">
        <f t="shared" si="18"/>
        <v>188.47247559000002</v>
      </c>
      <c r="V40" s="41">
        <f t="shared" si="10"/>
        <v>812553.5205900001</v>
      </c>
      <c r="W40" s="44">
        <f t="shared" si="11"/>
        <v>812.5535205900001</v>
      </c>
      <c r="X40" s="41">
        <f t="shared" si="0"/>
        <v>126758.34921204002</v>
      </c>
      <c r="Y40" s="41">
        <f t="shared" si="19"/>
        <v>126.75834921204002</v>
      </c>
      <c r="Z40" s="41">
        <f t="shared" si="20"/>
        <v>939311.86980204</v>
      </c>
      <c r="AA40" s="48">
        <f t="shared" si="14"/>
        <v>939</v>
      </c>
      <c r="AB40" s="2">
        <v>939</v>
      </c>
    </row>
    <row r="41" spans="1:28" ht="9.75">
      <c r="A41" s="39">
        <v>31</v>
      </c>
      <c r="B41" s="74" t="s">
        <v>25</v>
      </c>
      <c r="C41" s="74"/>
      <c r="D41" s="40">
        <v>2</v>
      </c>
      <c r="E41" s="40">
        <v>3571</v>
      </c>
      <c r="F41" s="40">
        <v>74.5</v>
      </c>
      <c r="G41" s="41">
        <f t="shared" si="1"/>
        <v>532079</v>
      </c>
      <c r="H41" s="49">
        <f t="shared" si="15"/>
        <v>0.1</v>
      </c>
      <c r="I41" s="41">
        <v>3653</v>
      </c>
      <c r="J41" s="40">
        <v>43</v>
      </c>
      <c r="K41" s="41">
        <f t="shared" si="3"/>
        <v>15707.9</v>
      </c>
      <c r="L41" s="40">
        <v>0.75</v>
      </c>
      <c r="M41" s="42">
        <v>2272</v>
      </c>
      <c r="N41" s="40">
        <v>41</v>
      </c>
      <c r="O41" s="41">
        <f t="shared" si="4"/>
        <v>69864</v>
      </c>
      <c r="P41" s="41">
        <f t="shared" si="5"/>
        <v>617650.9</v>
      </c>
      <c r="Q41" s="41">
        <f t="shared" si="6"/>
        <v>617.6509</v>
      </c>
      <c r="R41" s="41">
        <f>P41*2.2</f>
        <v>1358831.9800000002</v>
      </c>
      <c r="S41" s="41">
        <f t="shared" si="22"/>
        <v>1358.8319800000002</v>
      </c>
      <c r="T41" s="41">
        <f t="shared" si="17"/>
        <v>410367.2579600001</v>
      </c>
      <c r="U41" s="41">
        <f t="shared" si="18"/>
        <v>410.3672579600001</v>
      </c>
      <c r="V41" s="41">
        <f t="shared" si="10"/>
        <v>1769199.2379600003</v>
      </c>
      <c r="W41" s="44">
        <f t="shared" si="11"/>
        <v>1769.1992379600003</v>
      </c>
      <c r="X41" s="41">
        <f t="shared" si="0"/>
        <v>275995.0811217601</v>
      </c>
      <c r="Y41" s="41">
        <f t="shared" si="19"/>
        <v>275.99508112176005</v>
      </c>
      <c r="Z41" s="41">
        <f t="shared" si="20"/>
        <v>2045194.3190817605</v>
      </c>
      <c r="AA41" s="48">
        <f t="shared" si="14"/>
        <v>2045</v>
      </c>
      <c r="AB41" s="2">
        <v>2045</v>
      </c>
    </row>
    <row r="42" spans="1:28" ht="9.75">
      <c r="A42" s="39">
        <v>32</v>
      </c>
      <c r="B42" s="74" t="s">
        <v>10</v>
      </c>
      <c r="C42" s="74"/>
      <c r="D42" s="40">
        <v>0.75</v>
      </c>
      <c r="E42" s="40">
        <v>3571</v>
      </c>
      <c r="F42" s="40">
        <v>74.5</v>
      </c>
      <c r="G42" s="41">
        <f t="shared" si="1"/>
        <v>199529.625</v>
      </c>
      <c r="H42" s="49">
        <f t="shared" si="15"/>
        <v>0.0375</v>
      </c>
      <c r="I42" s="41">
        <v>3653</v>
      </c>
      <c r="J42" s="40">
        <v>43</v>
      </c>
      <c r="K42" s="41">
        <f t="shared" si="3"/>
        <v>5890.4625</v>
      </c>
      <c r="L42" s="40"/>
      <c r="M42" s="42">
        <v>2272</v>
      </c>
      <c r="N42" s="40">
        <v>41</v>
      </c>
      <c r="O42" s="41">
        <f t="shared" si="4"/>
        <v>0</v>
      </c>
      <c r="P42" s="41">
        <f t="shared" si="5"/>
        <v>205420.0875</v>
      </c>
      <c r="Q42" s="41">
        <f t="shared" si="6"/>
        <v>205.4200875</v>
      </c>
      <c r="R42" s="41">
        <f aca="true" t="shared" si="23" ref="R42:R51">P42*1.6</f>
        <v>328672.14</v>
      </c>
      <c r="S42" s="41">
        <f t="shared" si="22"/>
        <v>328.67214</v>
      </c>
      <c r="T42" s="41">
        <f t="shared" si="17"/>
        <v>99258.98628</v>
      </c>
      <c r="U42" s="41">
        <f t="shared" si="18"/>
        <v>99.25898628</v>
      </c>
      <c r="V42" s="41">
        <f t="shared" si="10"/>
        <v>427931.12628</v>
      </c>
      <c r="W42" s="44">
        <f t="shared" si="11"/>
        <v>427.93112628</v>
      </c>
      <c r="X42" s="41">
        <f t="shared" si="0"/>
        <v>66757.25569968</v>
      </c>
      <c r="Y42" s="41">
        <f t="shared" si="19"/>
        <v>66.75725569968</v>
      </c>
      <c r="Z42" s="41">
        <f t="shared" si="20"/>
        <v>494688.38197968004</v>
      </c>
      <c r="AA42" s="48">
        <f t="shared" si="14"/>
        <v>495</v>
      </c>
      <c r="AB42" s="2">
        <v>495</v>
      </c>
    </row>
    <row r="43" spans="1:28" ht="9.75">
      <c r="A43" s="39">
        <v>33</v>
      </c>
      <c r="B43" s="74" t="s">
        <v>8</v>
      </c>
      <c r="C43" s="74"/>
      <c r="D43" s="40">
        <v>1.5</v>
      </c>
      <c r="E43" s="40">
        <v>3571</v>
      </c>
      <c r="F43" s="40">
        <v>74.5</v>
      </c>
      <c r="G43" s="41">
        <f t="shared" si="1"/>
        <v>399059.25</v>
      </c>
      <c r="H43" s="49">
        <f t="shared" si="15"/>
        <v>0.075</v>
      </c>
      <c r="I43" s="41">
        <v>3653</v>
      </c>
      <c r="J43" s="40">
        <v>43</v>
      </c>
      <c r="K43" s="41">
        <f t="shared" si="3"/>
        <v>11780.925</v>
      </c>
      <c r="L43" s="40">
        <v>0.5</v>
      </c>
      <c r="M43" s="42">
        <v>2272</v>
      </c>
      <c r="N43" s="40">
        <v>41</v>
      </c>
      <c r="O43" s="41">
        <f t="shared" si="4"/>
        <v>46576</v>
      </c>
      <c r="P43" s="41">
        <f t="shared" si="5"/>
        <v>457416.175</v>
      </c>
      <c r="Q43" s="41">
        <f t="shared" si="6"/>
        <v>457.416175</v>
      </c>
      <c r="R43" s="41">
        <f t="shared" si="23"/>
        <v>731865.88</v>
      </c>
      <c r="S43" s="41">
        <f t="shared" si="22"/>
        <v>731.8658800000001</v>
      </c>
      <c r="T43" s="41">
        <f t="shared" si="17"/>
        <v>221023.49576</v>
      </c>
      <c r="U43" s="41">
        <f t="shared" si="18"/>
        <v>221.02349576</v>
      </c>
      <c r="V43" s="41">
        <f t="shared" si="10"/>
        <v>952889.37576</v>
      </c>
      <c r="W43" s="44">
        <f t="shared" si="11"/>
        <v>952.88937576</v>
      </c>
      <c r="X43" s="41">
        <f t="shared" si="0"/>
        <v>148650.74261856</v>
      </c>
      <c r="Y43" s="41">
        <f t="shared" si="19"/>
        <v>148.65074261856</v>
      </c>
      <c r="Z43" s="41">
        <f t="shared" si="20"/>
        <v>1101540.11837856</v>
      </c>
      <c r="AA43" s="48">
        <f t="shared" si="14"/>
        <v>1102</v>
      </c>
      <c r="AB43" s="2">
        <v>1102</v>
      </c>
    </row>
    <row r="44" spans="1:28" ht="9.75">
      <c r="A44" s="39">
        <v>34</v>
      </c>
      <c r="B44" s="74" t="s">
        <v>9</v>
      </c>
      <c r="C44" s="74"/>
      <c r="D44" s="40">
        <v>1.5</v>
      </c>
      <c r="E44" s="40">
        <v>3571</v>
      </c>
      <c r="F44" s="40">
        <v>74.5</v>
      </c>
      <c r="G44" s="41">
        <f t="shared" si="1"/>
        <v>399059.25</v>
      </c>
      <c r="H44" s="49">
        <f t="shared" si="15"/>
        <v>0.075</v>
      </c>
      <c r="I44" s="41">
        <v>3653</v>
      </c>
      <c r="J44" s="40">
        <v>43</v>
      </c>
      <c r="K44" s="41">
        <f t="shared" si="3"/>
        <v>11780.925</v>
      </c>
      <c r="L44" s="40">
        <v>0.5</v>
      </c>
      <c r="M44" s="42">
        <v>2272</v>
      </c>
      <c r="N44" s="40">
        <v>41</v>
      </c>
      <c r="O44" s="41">
        <f t="shared" si="4"/>
        <v>46576</v>
      </c>
      <c r="P44" s="41">
        <f t="shared" si="5"/>
        <v>457416.175</v>
      </c>
      <c r="Q44" s="41">
        <f t="shared" si="6"/>
        <v>457.416175</v>
      </c>
      <c r="R44" s="41">
        <f t="shared" si="23"/>
        <v>731865.88</v>
      </c>
      <c r="S44" s="41">
        <f t="shared" si="22"/>
        <v>731.8658800000001</v>
      </c>
      <c r="T44" s="41">
        <f t="shared" si="17"/>
        <v>221023.49576</v>
      </c>
      <c r="U44" s="41">
        <f t="shared" si="18"/>
        <v>221.02349576</v>
      </c>
      <c r="V44" s="41">
        <f t="shared" si="10"/>
        <v>952889.37576</v>
      </c>
      <c r="W44" s="44">
        <f t="shared" si="11"/>
        <v>952.88937576</v>
      </c>
      <c r="X44" s="41">
        <f t="shared" si="0"/>
        <v>148650.74261856</v>
      </c>
      <c r="Y44" s="41">
        <f t="shared" si="19"/>
        <v>148.65074261856</v>
      </c>
      <c r="Z44" s="41">
        <f t="shared" si="20"/>
        <v>1101540.11837856</v>
      </c>
      <c r="AA44" s="48">
        <f t="shared" si="14"/>
        <v>1102</v>
      </c>
      <c r="AB44" s="2">
        <v>1102</v>
      </c>
    </row>
    <row r="45" spans="1:28" ht="9.75">
      <c r="A45" s="39">
        <v>35</v>
      </c>
      <c r="B45" s="74" t="s">
        <v>26</v>
      </c>
      <c r="C45" s="74"/>
      <c r="D45" s="40">
        <v>1.5</v>
      </c>
      <c r="E45" s="40">
        <v>3571</v>
      </c>
      <c r="F45" s="40">
        <v>74.5</v>
      </c>
      <c r="G45" s="41">
        <f t="shared" si="1"/>
        <v>399059.25</v>
      </c>
      <c r="H45" s="49">
        <f t="shared" si="15"/>
        <v>0.075</v>
      </c>
      <c r="I45" s="41">
        <v>3653</v>
      </c>
      <c r="J45" s="40">
        <v>43</v>
      </c>
      <c r="K45" s="41">
        <f t="shared" si="3"/>
        <v>11780.925</v>
      </c>
      <c r="L45" s="40">
        <v>0.5</v>
      </c>
      <c r="M45" s="42">
        <v>2272</v>
      </c>
      <c r="N45" s="40">
        <v>41</v>
      </c>
      <c r="O45" s="41">
        <f t="shared" si="4"/>
        <v>46576</v>
      </c>
      <c r="P45" s="41">
        <f t="shared" si="5"/>
        <v>457416.175</v>
      </c>
      <c r="Q45" s="41">
        <f t="shared" si="6"/>
        <v>457.416175</v>
      </c>
      <c r="R45" s="41">
        <f t="shared" si="23"/>
        <v>731865.88</v>
      </c>
      <c r="S45" s="41">
        <f t="shared" si="22"/>
        <v>731.8658800000001</v>
      </c>
      <c r="T45" s="41">
        <f t="shared" si="17"/>
        <v>221023.49576</v>
      </c>
      <c r="U45" s="41">
        <f t="shared" si="18"/>
        <v>221.02349576</v>
      </c>
      <c r="V45" s="41">
        <f t="shared" si="10"/>
        <v>952889.37576</v>
      </c>
      <c r="W45" s="44">
        <f t="shared" si="11"/>
        <v>952.88937576</v>
      </c>
      <c r="X45" s="41">
        <f t="shared" si="0"/>
        <v>148650.74261856</v>
      </c>
      <c r="Y45" s="41">
        <f t="shared" si="19"/>
        <v>148.65074261856</v>
      </c>
      <c r="Z45" s="41">
        <f t="shared" si="20"/>
        <v>1101540.11837856</v>
      </c>
      <c r="AA45" s="48">
        <f t="shared" si="14"/>
        <v>1102</v>
      </c>
      <c r="AB45" s="2">
        <v>1102</v>
      </c>
    </row>
    <row r="46" spans="1:28" ht="9.75">
      <c r="A46" s="39">
        <v>36</v>
      </c>
      <c r="B46" s="74" t="s">
        <v>33</v>
      </c>
      <c r="C46" s="74"/>
      <c r="D46" s="45">
        <v>1</v>
      </c>
      <c r="E46" s="40">
        <v>3571</v>
      </c>
      <c r="F46" s="40">
        <v>74.5</v>
      </c>
      <c r="G46" s="41">
        <f t="shared" si="1"/>
        <v>266039.5</v>
      </c>
      <c r="H46" s="49">
        <f t="shared" si="15"/>
        <v>0.05</v>
      </c>
      <c r="I46" s="41">
        <v>3653</v>
      </c>
      <c r="J46" s="40">
        <v>43</v>
      </c>
      <c r="K46" s="41">
        <f t="shared" si="3"/>
        <v>7853.95</v>
      </c>
      <c r="L46" s="40">
        <v>0.25</v>
      </c>
      <c r="M46" s="42">
        <v>2272</v>
      </c>
      <c r="N46" s="40">
        <v>41</v>
      </c>
      <c r="O46" s="41">
        <f t="shared" si="4"/>
        <v>23288</v>
      </c>
      <c r="P46" s="41">
        <f t="shared" si="5"/>
        <v>297181.45</v>
      </c>
      <c r="Q46" s="41">
        <f t="shared" si="6"/>
        <v>297.18145</v>
      </c>
      <c r="R46" s="41">
        <f t="shared" si="23"/>
        <v>475490.32000000007</v>
      </c>
      <c r="S46" s="41">
        <f t="shared" si="22"/>
        <v>475.49032000000005</v>
      </c>
      <c r="T46" s="41">
        <f t="shared" si="17"/>
        <v>143598.07664</v>
      </c>
      <c r="U46" s="41">
        <f t="shared" si="18"/>
        <v>143.59807664000002</v>
      </c>
      <c r="V46" s="41">
        <f t="shared" si="10"/>
        <v>619088.39664</v>
      </c>
      <c r="W46" s="44">
        <f t="shared" si="11"/>
        <v>619.08839664</v>
      </c>
      <c r="X46" s="41">
        <f t="shared" si="0"/>
        <v>96577.78987584001</v>
      </c>
      <c r="Y46" s="41">
        <f t="shared" si="19"/>
        <v>96.57778987584001</v>
      </c>
      <c r="Z46" s="41">
        <f t="shared" si="20"/>
        <v>715666.18651584</v>
      </c>
      <c r="AA46" s="48">
        <f t="shared" si="14"/>
        <v>716</v>
      </c>
      <c r="AB46" s="2">
        <v>716</v>
      </c>
    </row>
    <row r="47" spans="1:28" ht="9.75">
      <c r="A47" s="39">
        <v>37</v>
      </c>
      <c r="B47" s="74" t="s">
        <v>34</v>
      </c>
      <c r="C47" s="74"/>
      <c r="D47" s="45">
        <v>0.3</v>
      </c>
      <c r="E47" s="40">
        <v>3571</v>
      </c>
      <c r="F47" s="40">
        <v>74.5</v>
      </c>
      <c r="G47" s="41">
        <f t="shared" si="1"/>
        <v>79811.84999999999</v>
      </c>
      <c r="H47" s="49">
        <f t="shared" si="15"/>
        <v>0.015</v>
      </c>
      <c r="I47" s="41">
        <v>3653</v>
      </c>
      <c r="J47" s="40">
        <v>43</v>
      </c>
      <c r="K47" s="41">
        <f t="shared" si="3"/>
        <v>2356.185</v>
      </c>
      <c r="L47" s="40"/>
      <c r="M47" s="42">
        <v>2272</v>
      </c>
      <c r="N47" s="40">
        <v>41</v>
      </c>
      <c r="O47" s="41">
        <f t="shared" si="4"/>
        <v>0</v>
      </c>
      <c r="P47" s="41">
        <f t="shared" si="5"/>
        <v>82168.03499999999</v>
      </c>
      <c r="Q47" s="41">
        <f t="shared" si="6"/>
        <v>82.16803499999999</v>
      </c>
      <c r="R47" s="41">
        <f t="shared" si="23"/>
        <v>131468.856</v>
      </c>
      <c r="S47" s="41">
        <f>R47/1000</f>
        <v>131.468856</v>
      </c>
      <c r="T47" s="41">
        <f t="shared" si="17"/>
        <v>39703.594511999996</v>
      </c>
      <c r="U47" s="41">
        <f t="shared" si="18"/>
        <v>39.703594511999995</v>
      </c>
      <c r="V47" s="41">
        <f t="shared" si="10"/>
        <v>171172.450512</v>
      </c>
      <c r="W47" s="44">
        <f t="shared" si="11"/>
        <v>171.172450512</v>
      </c>
      <c r="X47" s="41">
        <f t="shared" si="0"/>
        <v>26702.902279872</v>
      </c>
      <c r="Y47" s="41">
        <f t="shared" si="19"/>
        <v>26.702902279872</v>
      </c>
      <c r="Z47" s="41">
        <f t="shared" si="20"/>
        <v>197875.35279187202</v>
      </c>
      <c r="AA47" s="48">
        <f t="shared" si="14"/>
        <v>198</v>
      </c>
      <c r="AB47" s="2">
        <v>198</v>
      </c>
    </row>
    <row r="48" spans="1:28" ht="9.75">
      <c r="A48" s="39">
        <v>38</v>
      </c>
      <c r="B48" s="74" t="s">
        <v>35</v>
      </c>
      <c r="C48" s="74"/>
      <c r="D48" s="45">
        <v>0.75</v>
      </c>
      <c r="E48" s="40">
        <v>3571</v>
      </c>
      <c r="F48" s="40">
        <v>74.5</v>
      </c>
      <c r="G48" s="41">
        <f t="shared" si="1"/>
        <v>199529.625</v>
      </c>
      <c r="H48" s="49">
        <f t="shared" si="15"/>
        <v>0.0375</v>
      </c>
      <c r="I48" s="41">
        <v>3653</v>
      </c>
      <c r="J48" s="40">
        <v>43</v>
      </c>
      <c r="K48" s="41">
        <f t="shared" si="3"/>
        <v>5890.4625</v>
      </c>
      <c r="L48" s="40"/>
      <c r="M48" s="42">
        <v>2272</v>
      </c>
      <c r="N48" s="40">
        <v>41</v>
      </c>
      <c r="O48" s="41">
        <f t="shared" si="4"/>
        <v>0</v>
      </c>
      <c r="P48" s="41">
        <f t="shared" si="5"/>
        <v>205420.0875</v>
      </c>
      <c r="Q48" s="41">
        <f t="shared" si="6"/>
        <v>205.4200875</v>
      </c>
      <c r="R48" s="41">
        <f t="shared" si="23"/>
        <v>328672.14</v>
      </c>
      <c r="S48" s="41">
        <f>R48/1000</f>
        <v>328.67214</v>
      </c>
      <c r="T48" s="41">
        <f t="shared" si="17"/>
        <v>99258.98628</v>
      </c>
      <c r="U48" s="41">
        <f t="shared" si="18"/>
        <v>99.25898628</v>
      </c>
      <c r="V48" s="41">
        <f t="shared" si="10"/>
        <v>427931.12628</v>
      </c>
      <c r="W48" s="44">
        <f t="shared" si="11"/>
        <v>427.93112628</v>
      </c>
      <c r="X48" s="41">
        <f t="shared" si="0"/>
        <v>66757.25569968</v>
      </c>
      <c r="Y48" s="41">
        <f t="shared" si="19"/>
        <v>66.75725569968</v>
      </c>
      <c r="Z48" s="41">
        <f t="shared" si="20"/>
        <v>494688.38197968004</v>
      </c>
      <c r="AA48" s="48">
        <f t="shared" si="14"/>
        <v>495</v>
      </c>
      <c r="AB48" s="2">
        <v>495</v>
      </c>
    </row>
    <row r="49" spans="1:28" ht="9.75">
      <c r="A49" s="39">
        <v>39</v>
      </c>
      <c r="B49" s="74" t="s">
        <v>36</v>
      </c>
      <c r="C49" s="74"/>
      <c r="D49" s="45">
        <v>0.3</v>
      </c>
      <c r="E49" s="40">
        <v>3571</v>
      </c>
      <c r="F49" s="40">
        <v>74.5</v>
      </c>
      <c r="G49" s="41">
        <f t="shared" si="1"/>
        <v>79811.84999999999</v>
      </c>
      <c r="H49" s="49">
        <f t="shared" si="15"/>
        <v>0.015</v>
      </c>
      <c r="I49" s="41">
        <v>3653</v>
      </c>
      <c r="J49" s="40">
        <v>43</v>
      </c>
      <c r="K49" s="41">
        <f t="shared" si="3"/>
        <v>2356.185</v>
      </c>
      <c r="L49" s="40"/>
      <c r="M49" s="42">
        <v>2272</v>
      </c>
      <c r="N49" s="40">
        <v>41</v>
      </c>
      <c r="O49" s="41">
        <f t="shared" si="4"/>
        <v>0</v>
      </c>
      <c r="P49" s="41">
        <f t="shared" si="5"/>
        <v>82168.03499999999</v>
      </c>
      <c r="Q49" s="41">
        <f t="shared" si="6"/>
        <v>82.16803499999999</v>
      </c>
      <c r="R49" s="41">
        <f t="shared" si="23"/>
        <v>131468.856</v>
      </c>
      <c r="S49" s="41">
        <f>R49/1000</f>
        <v>131.468856</v>
      </c>
      <c r="T49" s="41">
        <f t="shared" si="17"/>
        <v>39703.594511999996</v>
      </c>
      <c r="U49" s="41">
        <f t="shared" si="18"/>
        <v>39.703594511999995</v>
      </c>
      <c r="V49" s="41">
        <f t="shared" si="10"/>
        <v>171172.450512</v>
      </c>
      <c r="W49" s="44">
        <f t="shared" si="11"/>
        <v>171.172450512</v>
      </c>
      <c r="X49" s="41">
        <f t="shared" si="0"/>
        <v>26702.902279872</v>
      </c>
      <c r="Y49" s="41">
        <f t="shared" si="19"/>
        <v>26.702902279872</v>
      </c>
      <c r="Z49" s="41">
        <f t="shared" si="20"/>
        <v>197875.35279187202</v>
      </c>
      <c r="AA49" s="48">
        <f t="shared" si="14"/>
        <v>198</v>
      </c>
      <c r="AB49" s="2">
        <v>198</v>
      </c>
    </row>
    <row r="50" spans="1:28" ht="9.75">
      <c r="A50" s="39">
        <v>40</v>
      </c>
      <c r="B50" s="74" t="s">
        <v>37</v>
      </c>
      <c r="C50" s="74"/>
      <c r="D50" s="45">
        <v>0.5</v>
      </c>
      <c r="E50" s="40">
        <v>3571</v>
      </c>
      <c r="F50" s="40">
        <v>74.5</v>
      </c>
      <c r="G50" s="41">
        <f t="shared" si="1"/>
        <v>133019.75</v>
      </c>
      <c r="H50" s="49">
        <f t="shared" si="15"/>
        <v>0.025</v>
      </c>
      <c r="I50" s="41">
        <v>3653</v>
      </c>
      <c r="J50" s="40">
        <v>43</v>
      </c>
      <c r="K50" s="41">
        <f t="shared" si="3"/>
        <v>3926.975</v>
      </c>
      <c r="L50" s="40"/>
      <c r="M50" s="42">
        <v>2272</v>
      </c>
      <c r="N50" s="40">
        <v>41</v>
      </c>
      <c r="O50" s="41">
        <f t="shared" si="4"/>
        <v>0</v>
      </c>
      <c r="P50" s="41">
        <f t="shared" si="5"/>
        <v>136946.725</v>
      </c>
      <c r="Q50" s="41">
        <f t="shared" si="6"/>
        <v>136.94672500000001</v>
      </c>
      <c r="R50" s="41">
        <f t="shared" si="23"/>
        <v>219114.76</v>
      </c>
      <c r="S50" s="41">
        <f>R50/1000</f>
        <v>219.11476000000002</v>
      </c>
      <c r="T50" s="41">
        <f t="shared" si="17"/>
        <v>66172.65752000001</v>
      </c>
      <c r="U50" s="41">
        <f t="shared" si="18"/>
        <v>66.17265752</v>
      </c>
      <c r="V50" s="41">
        <f t="shared" si="10"/>
        <v>285287.41752</v>
      </c>
      <c r="W50" s="44">
        <f t="shared" si="11"/>
        <v>285.28741752</v>
      </c>
      <c r="X50" s="41">
        <f t="shared" si="0"/>
        <v>44504.83713312</v>
      </c>
      <c r="Y50" s="41">
        <f t="shared" si="19"/>
        <v>44.504837133120006</v>
      </c>
      <c r="Z50" s="41">
        <f t="shared" si="20"/>
        <v>329792.25465312</v>
      </c>
      <c r="AA50" s="48">
        <f t="shared" si="14"/>
        <v>330</v>
      </c>
      <c r="AB50" s="2">
        <v>330</v>
      </c>
    </row>
    <row r="51" spans="1:28" ht="9.75">
      <c r="A51" s="39">
        <v>41</v>
      </c>
      <c r="B51" s="74" t="s">
        <v>55</v>
      </c>
      <c r="C51" s="74"/>
      <c r="D51" s="40">
        <v>0.75</v>
      </c>
      <c r="E51" s="40">
        <v>3571</v>
      </c>
      <c r="F51" s="40">
        <v>74.5</v>
      </c>
      <c r="G51" s="41">
        <f t="shared" si="1"/>
        <v>199529.625</v>
      </c>
      <c r="H51" s="49">
        <f t="shared" si="15"/>
        <v>0.0375</v>
      </c>
      <c r="I51" s="41">
        <v>3653</v>
      </c>
      <c r="J51" s="40">
        <v>43</v>
      </c>
      <c r="K51" s="41">
        <f t="shared" si="3"/>
        <v>5890.4625</v>
      </c>
      <c r="L51" s="40"/>
      <c r="M51" s="42">
        <v>2272</v>
      </c>
      <c r="N51" s="40">
        <v>41</v>
      </c>
      <c r="O51" s="41">
        <f t="shared" si="4"/>
        <v>0</v>
      </c>
      <c r="P51" s="41">
        <f t="shared" si="5"/>
        <v>205420.0875</v>
      </c>
      <c r="Q51" s="41">
        <f t="shared" si="6"/>
        <v>205.4200875</v>
      </c>
      <c r="R51" s="41">
        <f t="shared" si="23"/>
        <v>328672.14</v>
      </c>
      <c r="S51" s="41">
        <f>R51/1000</f>
        <v>328.67214</v>
      </c>
      <c r="T51" s="41">
        <f t="shared" si="17"/>
        <v>99258.98628</v>
      </c>
      <c r="U51" s="41">
        <f t="shared" si="18"/>
        <v>99.25898628</v>
      </c>
      <c r="V51" s="41">
        <f t="shared" si="10"/>
        <v>427931.12628</v>
      </c>
      <c r="W51" s="44">
        <f t="shared" si="11"/>
        <v>427.93112628</v>
      </c>
      <c r="X51" s="41">
        <f t="shared" si="0"/>
        <v>66757.25569968</v>
      </c>
      <c r="Y51" s="41">
        <f t="shared" si="19"/>
        <v>66.75725569968</v>
      </c>
      <c r="Z51" s="41">
        <f t="shared" si="20"/>
        <v>494688.38197968004</v>
      </c>
      <c r="AA51" s="48">
        <f t="shared" si="14"/>
        <v>495</v>
      </c>
      <c r="AB51" s="2">
        <v>495</v>
      </c>
    </row>
    <row r="52" spans="1:28" ht="9.75">
      <c r="A52" s="39"/>
      <c r="B52" s="78" t="s">
        <v>1</v>
      </c>
      <c r="C52" s="78"/>
      <c r="D52" s="52">
        <f>SUM(D10:D51)</f>
        <v>84.1</v>
      </c>
      <c r="E52" s="53"/>
      <c r="F52" s="39"/>
      <c r="G52" s="54">
        <f>SUM(G10:G51)</f>
        <v>22373921.950000003</v>
      </c>
      <c r="H52" s="55">
        <f>SUM(H10:H51)</f>
        <v>4.205</v>
      </c>
      <c r="I52" s="54"/>
      <c r="J52" s="56"/>
      <c r="K52" s="54">
        <f>SUM(K10:K51)</f>
        <v>660517.1950000003</v>
      </c>
      <c r="L52" s="57">
        <f>SUM(L10:L51)</f>
        <v>23.25</v>
      </c>
      <c r="M52" s="58"/>
      <c r="N52" s="53"/>
      <c r="O52" s="54">
        <f aca="true" t="shared" si="24" ref="O52:AB52">SUM(O10:O51)</f>
        <v>2165784</v>
      </c>
      <c r="P52" s="54">
        <f t="shared" si="24"/>
        <v>25200223.145000003</v>
      </c>
      <c r="Q52" s="54">
        <f t="shared" si="24"/>
        <v>25200.223144999996</v>
      </c>
      <c r="R52" s="59">
        <f t="shared" si="24"/>
        <v>44493236.65075</v>
      </c>
      <c r="S52" s="59">
        <f t="shared" si="24"/>
        <v>44493.23665074998</v>
      </c>
      <c r="T52" s="54">
        <f t="shared" si="24"/>
        <v>13436957.4685265</v>
      </c>
      <c r="U52" s="59">
        <f t="shared" si="24"/>
        <v>13436.9574685265</v>
      </c>
      <c r="V52" s="54">
        <f t="shared" si="24"/>
        <v>57930194.11927649</v>
      </c>
      <c r="W52" s="59">
        <f t="shared" si="24"/>
        <v>57930.19411927649</v>
      </c>
      <c r="X52" s="54">
        <f t="shared" si="24"/>
        <v>9037110.282607136</v>
      </c>
      <c r="Y52" s="59">
        <f t="shared" si="24"/>
        <v>9037.110282607136</v>
      </c>
      <c r="Z52" s="54">
        <f t="shared" si="24"/>
        <v>66967304.40188363</v>
      </c>
      <c r="AA52" s="54">
        <f t="shared" si="24"/>
        <v>66973</v>
      </c>
      <c r="AB52" s="38">
        <f t="shared" si="24"/>
        <v>66973</v>
      </c>
    </row>
    <row r="53" spans="1:27" ht="9.75">
      <c r="A53" s="8"/>
      <c r="B53" s="1"/>
      <c r="C53" s="1"/>
      <c r="D53" s="10"/>
      <c r="E53" s="11"/>
      <c r="F53" s="8"/>
      <c r="G53" s="12"/>
      <c r="H53" s="26"/>
      <c r="I53" s="12"/>
      <c r="J53" s="13"/>
      <c r="K53" s="12"/>
      <c r="L53" s="27"/>
      <c r="M53" s="15"/>
      <c r="N53" s="11"/>
      <c r="O53" s="12"/>
      <c r="P53" s="12"/>
      <c r="Q53" s="12"/>
      <c r="R53" s="25"/>
      <c r="S53" s="25"/>
      <c r="T53" s="12"/>
      <c r="U53" s="25"/>
      <c r="V53" s="12"/>
      <c r="W53" s="25"/>
      <c r="X53" s="12"/>
      <c r="Y53" s="25"/>
      <c r="Z53" s="12"/>
      <c r="AA53" s="12"/>
    </row>
    <row r="54" spans="1:27" ht="9.75">
      <c r="A54" s="8"/>
      <c r="B54" s="1"/>
      <c r="C54" s="1"/>
      <c r="D54" s="10"/>
      <c r="E54" s="11"/>
      <c r="F54" s="8"/>
      <c r="G54" s="12"/>
      <c r="H54" s="10"/>
      <c r="I54" s="12"/>
      <c r="J54" s="13"/>
      <c r="K54" s="12"/>
      <c r="L54" s="14"/>
      <c r="M54" s="15"/>
      <c r="N54" s="11"/>
      <c r="O54" s="12"/>
      <c r="P54" s="12"/>
      <c r="Q54" s="12"/>
      <c r="R54" s="25"/>
      <c r="S54" s="12"/>
      <c r="T54" s="12"/>
      <c r="U54" s="12"/>
      <c r="V54" s="12"/>
      <c r="W54" s="16"/>
      <c r="X54" s="12"/>
      <c r="Y54" s="12"/>
      <c r="Z54" s="12"/>
      <c r="AA54" s="13"/>
    </row>
    <row r="56" spans="2:27" ht="12.75">
      <c r="B56" s="30"/>
      <c r="C56" s="30"/>
      <c r="D56" s="30"/>
      <c r="E56" s="30"/>
      <c r="F56" s="31"/>
      <c r="G56" s="32"/>
      <c r="H56" s="30"/>
      <c r="I56" s="32"/>
      <c r="J56" s="30"/>
      <c r="K56" s="32"/>
      <c r="L56" s="30"/>
      <c r="M56" s="33"/>
      <c r="N56" s="30"/>
      <c r="O56" s="32"/>
      <c r="Z56" s="18"/>
      <c r="AA56" s="8"/>
    </row>
    <row r="57" spans="7:27" ht="15">
      <c r="G57" s="2"/>
      <c r="H57" s="28"/>
      <c r="I57" s="29"/>
      <c r="J57" s="28"/>
      <c r="K57" s="29"/>
      <c r="L57" s="79"/>
      <c r="M57" s="79"/>
      <c r="N57" s="79"/>
      <c r="Z57" s="18"/>
      <c r="AA57" s="8"/>
    </row>
    <row r="58" spans="2:27" ht="12.75">
      <c r="B58" t="s">
        <v>73</v>
      </c>
      <c r="C58" s="30"/>
      <c r="D58" s="30"/>
      <c r="E58" s="30"/>
      <c r="F58" s="31"/>
      <c r="G58" s="32"/>
      <c r="H58" s="30"/>
      <c r="I58" s="32"/>
      <c r="J58" s="30"/>
      <c r="K58" s="32"/>
      <c r="L58"/>
      <c r="M58" s="61" t="s">
        <v>74</v>
      </c>
      <c r="N58" s="61"/>
      <c r="O58" s="61"/>
      <c r="P58" s="61"/>
      <c r="Q58" s="61"/>
      <c r="R58" s="61"/>
      <c r="S58" s="61"/>
      <c r="Z58" s="18"/>
      <c r="AA58" s="8"/>
    </row>
    <row r="59" spans="7:27" ht="9.75">
      <c r="G59" s="2"/>
      <c r="H59" s="8"/>
      <c r="L59" s="80"/>
      <c r="M59" s="80"/>
      <c r="N59" s="80"/>
      <c r="P59" s="21"/>
      <c r="Q59" s="21"/>
      <c r="S59" s="21"/>
      <c r="T59" s="21"/>
      <c r="V59" s="21"/>
      <c r="W59" s="22"/>
      <c r="Z59" s="18"/>
      <c r="AA59" s="8"/>
    </row>
    <row r="60" spans="7:27" ht="9.75">
      <c r="G60" s="2"/>
      <c r="H60" s="8"/>
      <c r="L60" s="20"/>
      <c r="M60" s="23"/>
      <c r="N60" s="20"/>
      <c r="P60" s="21"/>
      <c r="Q60" s="21"/>
      <c r="S60" s="21"/>
      <c r="T60" s="21"/>
      <c r="V60" s="21"/>
      <c r="W60" s="22"/>
      <c r="Z60" s="18"/>
      <c r="AA60" s="8"/>
    </row>
    <row r="61" spans="7:27" ht="17.25">
      <c r="G61" s="2"/>
      <c r="H61" s="8"/>
      <c r="K61" s="35"/>
      <c r="L61" s="36"/>
      <c r="Z61" s="18"/>
      <c r="AA61" s="8"/>
    </row>
    <row r="62" spans="2:27" ht="12.75">
      <c r="B62"/>
      <c r="C62"/>
      <c r="D62"/>
      <c r="E62"/>
      <c r="F62"/>
      <c r="G62" s="2"/>
      <c r="H62" s="8"/>
      <c r="Z62" s="18"/>
      <c r="AA62" s="8"/>
    </row>
    <row r="63" spans="2:27" ht="12.75">
      <c r="B63"/>
      <c r="C63"/>
      <c r="D63"/>
      <c r="E63"/>
      <c r="F63"/>
      <c r="G63" s="18"/>
      <c r="H63" s="8"/>
      <c r="Z63" s="18"/>
      <c r="AA63" s="8"/>
    </row>
    <row r="64" spans="2:27" ht="12.75">
      <c r="B64"/>
      <c r="C64"/>
      <c r="D64"/>
      <c r="E64"/>
      <c r="F64"/>
      <c r="G64" s="18"/>
      <c r="H64" s="8"/>
      <c r="Z64" s="18"/>
      <c r="AA64" s="8"/>
    </row>
    <row r="65" spans="2:27" ht="18" customHeight="1">
      <c r="B65"/>
      <c r="C65"/>
      <c r="D65"/>
      <c r="E65"/>
      <c r="F65"/>
      <c r="G65" s="18"/>
      <c r="H65" s="8"/>
      <c r="Z65" s="18"/>
      <c r="AA65" s="8"/>
    </row>
    <row r="66" spans="2:27" ht="15" customHeight="1">
      <c r="B66" s="37"/>
      <c r="C66" s="37"/>
      <c r="D66"/>
      <c r="F66"/>
      <c r="Z66" s="18"/>
      <c r="AA66" s="8"/>
    </row>
    <row r="67" spans="2:27" ht="15" customHeight="1">
      <c r="B67"/>
      <c r="C67"/>
      <c r="D67"/>
      <c r="E67"/>
      <c r="F67"/>
      <c r="G67" s="32"/>
      <c r="Z67" s="18"/>
      <c r="AA67" s="8"/>
    </row>
    <row r="68" spans="2:27" ht="17.25" customHeight="1">
      <c r="B68"/>
      <c r="C68"/>
      <c r="D68"/>
      <c r="E68"/>
      <c r="F68"/>
      <c r="Z68" s="18"/>
      <c r="AA68" s="8"/>
    </row>
    <row r="69" spans="2:27" ht="12.75">
      <c r="B69"/>
      <c r="C69"/>
      <c r="D69"/>
      <c r="E69"/>
      <c r="F69"/>
      <c r="Z69" s="18"/>
      <c r="AA69" s="8"/>
    </row>
    <row r="70" spans="2:27" ht="12.75">
      <c r="B70" s="37"/>
      <c r="C70" s="37"/>
      <c r="D70" s="37"/>
      <c r="E70"/>
      <c r="F70"/>
      <c r="G70" s="18"/>
      <c r="Z70" s="18"/>
      <c r="AA70" s="8"/>
    </row>
    <row r="71" spans="2:27" ht="18" customHeight="1">
      <c r="B71"/>
      <c r="C71"/>
      <c r="D71"/>
      <c r="E71"/>
      <c r="F71"/>
      <c r="G71" s="18"/>
      <c r="Z71" s="18"/>
      <c r="AA71" s="8"/>
    </row>
    <row r="72" spans="26:27" ht="9.75">
      <c r="Z72" s="18"/>
      <c r="AA72" s="8"/>
    </row>
    <row r="73" spans="26:27" ht="9.75">
      <c r="Z73" s="18"/>
      <c r="AA73" s="8"/>
    </row>
    <row r="74" spans="26:27" ht="9.75">
      <c r="Z74" s="18"/>
      <c r="AA74" s="8"/>
    </row>
    <row r="75" spans="26:27" ht="9.75">
      <c r="Z75" s="18"/>
      <c r="AA75" s="8"/>
    </row>
    <row r="76" spans="26:27" ht="9.75">
      <c r="Z76" s="18"/>
      <c r="AA76" s="8"/>
    </row>
    <row r="77" spans="26:27" ht="9.75">
      <c r="Z77" s="18"/>
      <c r="AA77" s="8"/>
    </row>
    <row r="78" spans="2:27" ht="9.75">
      <c r="B78" s="24"/>
      <c r="C78" s="24"/>
      <c r="D78" s="24"/>
      <c r="Z78" s="18"/>
      <c r="AA78" s="8"/>
    </row>
    <row r="79" spans="26:27" ht="9.75">
      <c r="Z79" s="18"/>
      <c r="AA79" s="8"/>
    </row>
    <row r="80" spans="26:27" ht="9.75">
      <c r="Z80" s="18"/>
      <c r="AA80" s="8"/>
    </row>
    <row r="81" spans="26:27" ht="9.75">
      <c r="Z81" s="18"/>
      <c r="AA81" s="8"/>
    </row>
    <row r="82" spans="26:27" ht="9.75">
      <c r="Z82" s="18"/>
      <c r="AA82" s="8"/>
    </row>
    <row r="85" spans="2:6" ht="9.75">
      <c r="B85" s="8" t="s">
        <v>67</v>
      </c>
      <c r="C85" s="8"/>
      <c r="D85" s="8"/>
      <c r="E85" s="8"/>
      <c r="F85" s="8"/>
    </row>
    <row r="86" spans="2:6" ht="9.75">
      <c r="B86" s="8" t="s">
        <v>66</v>
      </c>
      <c r="C86" s="8"/>
      <c r="D86" s="8"/>
      <c r="E86" s="8"/>
      <c r="F86" s="8"/>
    </row>
    <row r="87" spans="2:6" ht="9.75">
      <c r="B87" s="34"/>
      <c r="C87" s="8"/>
      <c r="F87" s="8"/>
    </row>
  </sheetData>
  <sheetProtection/>
  <mergeCells count="75">
    <mergeCell ref="B50:C50"/>
    <mergeCell ref="B51:C51"/>
    <mergeCell ref="B52:C52"/>
    <mergeCell ref="L57:N57"/>
    <mergeCell ref="L59:N59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10:C10"/>
    <mergeCell ref="AA5:AA8"/>
    <mergeCell ref="B9:C9"/>
    <mergeCell ref="B11:C11"/>
    <mergeCell ref="B12:C12"/>
    <mergeCell ref="B13:C13"/>
    <mergeCell ref="B14:C14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A5:A8"/>
    <mergeCell ref="M58:S58"/>
    <mergeCell ref="B1:AA1"/>
    <mergeCell ref="B2:AA3"/>
    <mergeCell ref="B5:C8"/>
    <mergeCell ref="D5:D8"/>
    <mergeCell ref="E5:E8"/>
    <mergeCell ref="F5:F8"/>
    <mergeCell ref="G5:G8"/>
    <mergeCell ref="H5:H8"/>
  </mergeCells>
  <printOptions/>
  <pageMargins left="0.2" right="0.11811023622047245" top="0.3937007874015748" bottom="0.3937007874015748" header="0.5118110236220472" footer="0.5118110236220472"/>
  <pageSetup horizontalDpi="600" verticalDpi="600" orientation="landscape" paperSize="9" scale="61" r:id="rId1"/>
  <rowBreaks count="1" manualBreakCount="1">
    <brk id="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ПК-2</cp:lastModifiedBy>
  <cp:lastPrinted>2017-09-22T03:42:23Z</cp:lastPrinted>
  <dcterms:created xsi:type="dcterms:W3CDTF">2005-04-21T06:03:22Z</dcterms:created>
  <dcterms:modified xsi:type="dcterms:W3CDTF">2017-09-25T06:52:22Z</dcterms:modified>
  <cp:category/>
  <cp:version/>
  <cp:contentType/>
  <cp:contentStatus/>
</cp:coreProperties>
</file>