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0" yWindow="0" windowWidth="28800" windowHeight="12045" activeTab="3"/>
  </bookViews>
  <sheets>
    <sheet name="Лист1" sheetId="1" r:id="rId1"/>
    <sheet name="Лист2" sheetId="2" r:id="rId2"/>
    <sheet name="Лист3" sheetId="3" r:id="rId3"/>
    <sheet name="ИТОГ" sheetId="5" r:id="rId4"/>
  </sheets>
  <calcPr calcId="162913"/>
</workbook>
</file>

<file path=xl/calcChain.xml><?xml version="1.0" encoding="utf-8"?>
<calcChain xmlns="http://schemas.openxmlformats.org/spreadsheetml/2006/main">
  <c r="C11" i="5" l="1"/>
  <c r="E11" i="5"/>
  <c r="H11" i="5"/>
  <c r="M11" i="5"/>
  <c r="O11" i="5"/>
  <c r="E12" i="5"/>
  <c r="J12" i="5"/>
  <c r="J11" i="5" s="1"/>
  <c r="O12" i="5"/>
  <c r="E13" i="5"/>
  <c r="J13" i="5"/>
  <c r="O13" i="5"/>
  <c r="P33" i="5" l="1"/>
  <c r="P27" i="5"/>
  <c r="P20" i="5"/>
  <c r="P14" i="5"/>
  <c r="K33" i="5" l="1"/>
  <c r="K27" i="5"/>
  <c r="K20" i="5"/>
  <c r="K14" i="5"/>
  <c r="M36" i="5" l="1"/>
  <c r="H36" i="5"/>
  <c r="C36" i="5"/>
  <c r="M35" i="5"/>
  <c r="H35" i="5"/>
  <c r="C35" i="5"/>
  <c r="J33" i="5"/>
  <c r="L33" i="5" s="1"/>
  <c r="C33" i="5"/>
  <c r="M27" i="5"/>
  <c r="H27" i="5"/>
  <c r="C27" i="5"/>
  <c r="O35" i="5"/>
  <c r="J35" i="5"/>
  <c r="E35" i="5"/>
  <c r="M20" i="5"/>
  <c r="H20" i="5"/>
  <c r="C20" i="5"/>
  <c r="H14" i="5"/>
  <c r="C14" i="5"/>
  <c r="E27" i="5" l="1"/>
  <c r="G27" i="5" s="1"/>
  <c r="C34" i="5"/>
  <c r="C38" i="5" s="1"/>
  <c r="O36" i="5"/>
  <c r="O20" i="5"/>
  <c r="Q20" i="5" s="1"/>
  <c r="J36" i="5"/>
  <c r="J27" i="5"/>
  <c r="L27" i="5" s="1"/>
  <c r="E33" i="5"/>
  <c r="G33" i="5" s="1"/>
  <c r="O14" i="5"/>
  <c r="Q14" i="5" s="1"/>
  <c r="E36" i="5"/>
  <c r="E14" i="5"/>
  <c r="G14" i="5" s="1"/>
  <c r="O27" i="5"/>
  <c r="Q27" i="5" s="1"/>
  <c r="H34" i="5"/>
  <c r="H38" i="5" s="1"/>
  <c r="J14" i="5"/>
  <c r="L14" i="5" s="1"/>
  <c r="E20" i="5"/>
  <c r="G20" i="5" s="1"/>
  <c r="M34" i="5"/>
  <c r="M38" i="5" s="1"/>
  <c r="O33" i="5"/>
  <c r="Q33" i="5" s="1"/>
  <c r="J20" i="5"/>
  <c r="L20" i="5" s="1"/>
  <c r="G37" i="1"/>
  <c r="L37" i="5" l="1"/>
  <c r="G37" i="5"/>
  <c r="Q37" i="5"/>
  <c r="J34" i="5"/>
  <c r="J38" i="5" s="1"/>
  <c r="O34" i="5"/>
  <c r="O38" i="5" s="1"/>
  <c r="Q39" i="5"/>
  <c r="E34" i="5"/>
  <c r="E38" i="5" s="1"/>
  <c r="Q38" i="5"/>
  <c r="L38" i="5"/>
  <c r="M29" i="1"/>
  <c r="M16" i="1"/>
  <c r="M36" i="1"/>
  <c r="H36" i="1"/>
  <c r="C36" i="1"/>
  <c r="O32" i="1"/>
  <c r="O31" i="1"/>
  <c r="O30" i="1"/>
  <c r="J32" i="1"/>
  <c r="J31" i="1"/>
  <c r="J30" i="1"/>
  <c r="H29" i="1"/>
  <c r="C29" i="1"/>
  <c r="E30" i="1"/>
  <c r="E31" i="1"/>
  <c r="E32" i="1"/>
  <c r="O23" i="1"/>
  <c r="O24" i="1"/>
  <c r="O25" i="1"/>
  <c r="O26" i="1"/>
  <c r="J23" i="1"/>
  <c r="J24" i="1"/>
  <c r="J25" i="1"/>
  <c r="J26" i="1"/>
  <c r="E23" i="1"/>
  <c r="E24" i="1"/>
  <c r="E25" i="1"/>
  <c r="E26" i="1"/>
  <c r="O29" i="1" l="1"/>
  <c r="J29" i="1"/>
  <c r="E29" i="1"/>
  <c r="E33" i="1" s="1"/>
  <c r="O22" i="1"/>
  <c r="O27" i="1" s="1"/>
  <c r="J22" i="1"/>
  <c r="J27" i="1" s="1"/>
  <c r="E22" i="1"/>
  <c r="E27" i="1" s="1"/>
  <c r="O19" i="1"/>
  <c r="J19" i="1"/>
  <c r="E19" i="1"/>
  <c r="O18" i="1"/>
  <c r="J18" i="1"/>
  <c r="E18" i="1"/>
  <c r="O17" i="1"/>
  <c r="J17" i="1"/>
  <c r="E17" i="1"/>
  <c r="O16" i="1" l="1"/>
  <c r="M22" i="1"/>
  <c r="H22" i="1"/>
  <c r="J16" i="1"/>
  <c r="H16" i="1"/>
  <c r="O35" i="1"/>
  <c r="J35" i="1"/>
  <c r="E35" i="1"/>
  <c r="M35" i="1"/>
  <c r="H35" i="1"/>
  <c r="O13" i="1"/>
  <c r="O36" i="1" s="1"/>
  <c r="O12" i="1"/>
  <c r="O11" i="1" s="1"/>
  <c r="J13" i="1"/>
  <c r="J36" i="1" s="1"/>
  <c r="J12" i="1"/>
  <c r="J11" i="1" s="1"/>
  <c r="H14" i="1"/>
  <c r="M11" i="1"/>
  <c r="H11" i="1"/>
  <c r="E13" i="1"/>
  <c r="E36" i="1" s="1"/>
  <c r="E12" i="1"/>
  <c r="E11" i="1" s="1"/>
  <c r="C11" i="1"/>
  <c r="C16" i="1"/>
  <c r="C22" i="1"/>
  <c r="M27" i="1"/>
  <c r="H27" i="1"/>
  <c r="M20" i="1"/>
  <c r="H20" i="1"/>
  <c r="C33" i="1"/>
  <c r="C27" i="1"/>
  <c r="C20" i="1"/>
  <c r="C14" i="1"/>
  <c r="C34" i="1" l="1"/>
  <c r="C37" i="1" s="1"/>
  <c r="M34" i="1"/>
  <c r="O34" i="1"/>
  <c r="O37" i="1" s="1"/>
  <c r="O14" i="1"/>
  <c r="M37" i="1"/>
  <c r="H34" i="1"/>
  <c r="H37" i="1" s="1"/>
  <c r="J34" i="1"/>
  <c r="J37" i="1" s="1"/>
  <c r="J14" i="1"/>
  <c r="E14" i="1"/>
  <c r="C35" i="1"/>
  <c r="E16" i="1" l="1"/>
  <c r="E34" i="1" s="1"/>
  <c r="E37" i="1" l="1"/>
  <c r="O20" i="1"/>
  <c r="J20" i="1"/>
  <c r="E20" i="1"/>
  <c r="L37" i="1" l="1"/>
  <c r="Q37" i="1"/>
</calcChain>
</file>

<file path=xl/sharedStrings.xml><?xml version="1.0" encoding="utf-8"?>
<sst xmlns="http://schemas.openxmlformats.org/spreadsheetml/2006/main" count="99" uniqueCount="29">
  <si>
    <t>№ п/п</t>
  </si>
  <si>
    <t>Наименование района, продукции</t>
  </si>
  <si>
    <t>Потребность в натуральном выражении завозимых топливно-энергетических ресурсов (В нат)                 (тонн)</t>
  </si>
  <si>
    <t>Стоимость поставки                1 тонны топливно-энергетических ресурсов (S) (рублей)</t>
  </si>
  <si>
    <t xml:space="preserve">  Муниципальное образование г.Бодайбо и района </t>
  </si>
  <si>
    <t>Нефтепродукты</t>
  </si>
  <si>
    <t>Нефть</t>
  </si>
  <si>
    <t xml:space="preserve">Уголь </t>
  </si>
  <si>
    <t>Итого ТЭР</t>
  </si>
  <si>
    <t>Муниципальное образование Мамско-Чуйского района</t>
  </si>
  <si>
    <t xml:space="preserve">Бензин </t>
  </si>
  <si>
    <t>Дизтопливо зимнее</t>
  </si>
  <si>
    <t>Муниципальное образование "Киренский район"</t>
  </si>
  <si>
    <t>Мазут топочный</t>
  </si>
  <si>
    <t>Уголь</t>
  </si>
  <si>
    <t>Муниципальное образование "Катангский район"</t>
  </si>
  <si>
    <t>Щепа (пл. м. куб.)</t>
  </si>
  <si>
    <t xml:space="preserve">Потребность в натуральном выражении завозимых топливно-энергетических ресурсов (В нат)                 </t>
  </si>
  <si>
    <t>Итого ТЭР, тонн</t>
  </si>
  <si>
    <t>ВСЕГО, тонн</t>
  </si>
  <si>
    <t>Министр жилищной политики, энергетики и транспорта Иркутской области</t>
  </si>
  <si>
    <t>Размер субсидий муниципальному району (тыс. руб.)</t>
  </si>
  <si>
    <t>Потребность в финансовых средствах на закупку и доставку топливно-энергетических ресурсов (Р) (рублей)</t>
  </si>
  <si>
    <t>Потребность в финансовых средствах на закупку и доставку топливно-энергетических ресурсов (Р) ( рублей)</t>
  </si>
  <si>
    <t>Расчет распределения субсидий для приобретения и доставки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 на 2018 год и плановый период 2019-2020 годов.</t>
  </si>
  <si>
    <t>А.М. Сулейменов</t>
  </si>
  <si>
    <t>Коэффициент софинансирования за счет средств местного бюджета</t>
  </si>
  <si>
    <t>забелить</t>
  </si>
  <si>
    <t>ВСЕГО,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</si>
</sst>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4" fontId="3" fillId="0" borderId="2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4" fontId="2" fillId="0" borderId="4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vertical="center"/>
    </xf>
    <xf numFmtId="4" fontId="2" fillId="0" borderId="2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/>
    </xf>
    <xf numFmtId="4" fontId="3" fillId="0" borderId="12" xfId="1" applyNumberFormat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4" fontId="3" fillId="0" borderId="13" xfId="1" applyNumberFormat="1" applyFont="1" applyFill="1" applyBorder="1" applyAlignment="1">
      <alignment vertical="center"/>
    </xf>
    <xf numFmtId="4" fontId="4" fillId="0" borderId="13" xfId="1" applyNumberFormat="1" applyFont="1" applyFill="1" applyBorder="1" applyAlignment="1">
      <alignment vertical="center"/>
    </xf>
    <xf numFmtId="4" fontId="4" fillId="0" borderId="12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4" fontId="2" fillId="0" borderId="4" xfId="1" applyNumberFormat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vertical="center"/>
    </xf>
    <xf numFmtId="4" fontId="3" fillId="0" borderId="6" xfId="1" applyNumberFormat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left" vertical="center"/>
    </xf>
    <xf numFmtId="4" fontId="3" fillId="0" borderId="12" xfId="1" applyNumberFormat="1" applyFont="1" applyFill="1" applyBorder="1" applyAlignment="1">
      <alignment vertical="center"/>
    </xf>
    <xf numFmtId="4" fontId="2" fillId="0" borderId="3" xfId="1" applyNumberFormat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vertical="center"/>
    </xf>
    <xf numFmtId="4" fontId="4" fillId="0" borderId="12" xfId="1" applyNumberFormat="1" applyFont="1" applyFill="1" applyBorder="1" applyAlignment="1">
      <alignment vertical="center"/>
    </xf>
    <xf numFmtId="4" fontId="3" fillId="2" borderId="1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0" xfId="0"/>
    <xf numFmtId="4" fontId="2" fillId="0" borderId="4" xfId="1" applyNumberFormat="1" applyFont="1" applyFill="1" applyBorder="1" applyAlignment="1">
      <alignment vertical="center"/>
    </xf>
    <xf numFmtId="4" fontId="3" fillId="0" borderId="6" xfId="1" applyNumberFormat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4" fontId="2" fillId="0" borderId="9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4" fontId="2" fillId="0" borderId="10" xfId="1" applyNumberFormat="1" applyFont="1" applyFill="1" applyBorder="1" applyAlignment="1">
      <alignment vertical="center"/>
    </xf>
    <xf numFmtId="4" fontId="3" fillId="0" borderId="8" xfId="1" applyNumberFormat="1" applyFont="1" applyFill="1" applyBorder="1" applyAlignment="1">
      <alignment vertical="center"/>
    </xf>
    <xf numFmtId="4" fontId="2" fillId="0" borderId="3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vertical="center"/>
    </xf>
    <xf numFmtId="0" fontId="2" fillId="0" borderId="19" xfId="1" applyFont="1" applyFill="1" applyBorder="1" applyAlignment="1">
      <alignment horizontal="center" vertical="top" wrapText="1"/>
    </xf>
    <xf numFmtId="4" fontId="4" fillId="2" borderId="12" xfId="0" applyNumberFormat="1" applyFont="1" applyFill="1" applyBorder="1" applyAlignment="1">
      <alignment horizontal="right" vertical="center"/>
    </xf>
    <xf numFmtId="4" fontId="2" fillId="0" borderId="7" xfId="1" applyNumberFormat="1" applyFont="1" applyFill="1" applyBorder="1" applyAlignment="1">
      <alignment vertical="center"/>
    </xf>
    <xf numFmtId="4" fontId="3" fillId="0" borderId="10" xfId="1" applyNumberFormat="1" applyFont="1" applyFill="1" applyBorder="1" applyAlignment="1">
      <alignment vertical="center"/>
    </xf>
    <xf numFmtId="0" fontId="7" fillId="0" borderId="0" xfId="0" applyFont="1"/>
    <xf numFmtId="4" fontId="2" fillId="0" borderId="5" xfId="1" applyNumberFormat="1" applyFont="1" applyFill="1" applyBorder="1" applyAlignment="1">
      <alignment vertical="center"/>
    </xf>
    <xf numFmtId="4" fontId="2" fillId="0" borderId="2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horizontal="right" vertical="center"/>
    </xf>
    <xf numFmtId="4" fontId="2" fillId="0" borderId="23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4" fontId="3" fillId="0" borderId="25" xfId="1" applyNumberFormat="1" applyFont="1" applyFill="1" applyBorder="1" applyAlignment="1">
      <alignment vertical="center"/>
    </xf>
    <xf numFmtId="4" fontId="3" fillId="0" borderId="24" xfId="1" applyNumberFormat="1" applyFont="1" applyFill="1" applyBorder="1" applyAlignment="1">
      <alignment vertical="center"/>
    </xf>
    <xf numFmtId="164" fontId="3" fillId="0" borderId="24" xfId="1" applyNumberFormat="1" applyFont="1" applyFill="1" applyBorder="1" applyAlignment="1">
      <alignment vertical="center"/>
    </xf>
    <xf numFmtId="4" fontId="2" fillId="0" borderId="24" xfId="1" applyNumberFormat="1" applyFont="1" applyFill="1" applyBorder="1" applyAlignment="1">
      <alignment vertical="center"/>
    </xf>
    <xf numFmtId="3" fontId="3" fillId="0" borderId="24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24" xfId="0" applyNumberFormat="1" applyFont="1" applyFill="1" applyBorder="1" applyAlignment="1">
      <alignment horizontal="right" vertical="center"/>
    </xf>
    <xf numFmtId="164" fontId="3" fillId="2" borderId="24" xfId="0" applyNumberFormat="1" applyFont="1" applyFill="1" applyBorder="1" applyAlignment="1">
      <alignment horizontal="right" vertical="center"/>
    </xf>
    <xf numFmtId="164" fontId="3" fillId="2" borderId="10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0" fontId="2" fillId="3" borderId="19" xfId="1" applyFont="1" applyFill="1" applyBorder="1" applyAlignment="1">
      <alignment horizontal="center" wrapText="1"/>
    </xf>
    <xf numFmtId="0" fontId="3" fillId="3" borderId="8" xfId="1" applyFont="1" applyFill="1" applyBorder="1" applyAlignment="1"/>
    <xf numFmtId="4" fontId="3" fillId="3" borderId="10" xfId="1" applyNumberFormat="1" applyFont="1" applyFill="1" applyBorder="1" applyAlignment="1"/>
    <xf numFmtId="4" fontId="3" fillId="3" borderId="12" xfId="1" applyNumberFormat="1" applyFont="1" applyFill="1" applyBorder="1" applyAlignment="1"/>
    <xf numFmtId="4" fontId="3" fillId="3" borderId="7" xfId="1" applyNumberFormat="1" applyFont="1" applyFill="1" applyBorder="1" applyAlignment="1"/>
    <xf numFmtId="4" fontId="3" fillId="3" borderId="23" xfId="1" applyNumberFormat="1" applyFont="1" applyFill="1" applyBorder="1" applyAlignment="1"/>
    <xf numFmtId="4" fontId="3" fillId="3" borderId="24" xfId="1" applyNumberFormat="1" applyFont="1" applyFill="1" applyBorder="1" applyAlignment="1"/>
    <xf numFmtId="0" fontId="0" fillId="3" borderId="0" xfId="0" applyFill="1"/>
    <xf numFmtId="0" fontId="2" fillId="3" borderId="19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vertical="center"/>
    </xf>
    <xf numFmtId="4" fontId="3" fillId="3" borderId="10" xfId="1" applyNumberFormat="1" applyFont="1" applyFill="1" applyBorder="1" applyAlignment="1">
      <alignment vertical="center"/>
    </xf>
    <xf numFmtId="4" fontId="3" fillId="3" borderId="12" xfId="1" applyNumberFormat="1" applyFont="1" applyFill="1" applyBorder="1" applyAlignment="1">
      <alignment vertical="center"/>
    </xf>
    <xf numFmtId="4" fontId="3" fillId="3" borderId="24" xfId="1" applyNumberFormat="1" applyFont="1" applyFill="1" applyBorder="1" applyAlignment="1">
      <alignment vertical="center"/>
    </xf>
    <xf numFmtId="0" fontId="3" fillId="3" borderId="7" xfId="1" applyFont="1" applyFill="1" applyBorder="1" applyAlignment="1">
      <alignment vertical="center"/>
    </xf>
    <xf numFmtId="164" fontId="3" fillId="0" borderId="14" xfId="1" applyNumberFormat="1" applyFont="1" applyFill="1" applyBorder="1" applyAlignment="1">
      <alignment vertical="center" wrapText="1"/>
    </xf>
    <xf numFmtId="4" fontId="2" fillId="0" borderId="14" xfId="1" applyNumberFormat="1" applyFont="1" applyFill="1" applyBorder="1" applyAlignment="1">
      <alignment vertical="center" wrapText="1"/>
    </xf>
    <xf numFmtId="164" fontId="7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0" fontId="8" fillId="0" borderId="14" xfId="1" applyFont="1" applyFill="1" applyBorder="1" applyAlignment="1">
      <alignment horizontal="right" vertical="center" wrapText="1"/>
    </xf>
    <xf numFmtId="0" fontId="8" fillId="0" borderId="14" xfId="1" applyFont="1" applyFill="1" applyBorder="1" applyAlignment="1">
      <alignment vertical="center" wrapText="1"/>
    </xf>
    <xf numFmtId="0" fontId="9" fillId="3" borderId="0" xfId="0" applyFont="1" applyFill="1"/>
    <xf numFmtId="0" fontId="0" fillId="0" borderId="0" xfId="0" applyFill="1"/>
    <xf numFmtId="0" fontId="9" fillId="0" borderId="0" xfId="0" applyFont="1" applyFill="1"/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top" wrapText="1"/>
    </xf>
    <xf numFmtId="0" fontId="2" fillId="0" borderId="18" xfId="1" applyFont="1" applyFill="1" applyBorder="1" applyAlignment="1">
      <alignment horizontal="center" vertical="top" wrapText="1"/>
    </xf>
    <xf numFmtId="0" fontId="2" fillId="0" borderId="19" xfId="1" applyFont="1" applyFill="1" applyBorder="1" applyAlignment="1">
      <alignment horizontal="center" vertical="top" wrapText="1"/>
    </xf>
    <xf numFmtId="0" fontId="3" fillId="0" borderId="2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35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2" fontId="3" fillId="0" borderId="15" xfId="1" applyNumberFormat="1" applyFont="1" applyFill="1" applyBorder="1" applyAlignment="1">
      <alignment horizontal="left" vertical="center"/>
    </xf>
    <xf numFmtId="2" fontId="3" fillId="0" borderId="16" xfId="1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left" vertical="center"/>
    </xf>
    <xf numFmtId="2" fontId="3" fillId="0" borderId="26" xfId="1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17" xfId="1" applyNumberFormat="1" applyFont="1" applyFill="1" applyBorder="1" applyAlignment="1">
      <alignment horizontal="center" vertical="top" wrapText="1"/>
    </xf>
    <xf numFmtId="2" fontId="3" fillId="0" borderId="13" xfId="1" applyNumberFormat="1" applyFont="1" applyFill="1" applyBorder="1" applyAlignment="1">
      <alignment vertical="center"/>
    </xf>
    <xf numFmtId="2" fontId="4" fillId="0" borderId="13" xfId="1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vertical="center"/>
    </xf>
    <xf numFmtId="2" fontId="3" fillId="0" borderId="24" xfId="1" applyNumberFormat="1" applyFont="1" applyFill="1" applyBorder="1" applyAlignment="1">
      <alignment vertical="center"/>
    </xf>
    <xf numFmtId="2" fontId="3" fillId="0" borderId="20" xfId="1" applyNumberFormat="1" applyFont="1" applyFill="1" applyBorder="1" applyAlignment="1">
      <alignment vertical="center"/>
    </xf>
    <xf numFmtId="2" fontId="2" fillId="0" borderId="18" xfId="1" applyNumberFormat="1" applyFont="1" applyFill="1" applyBorder="1" applyAlignment="1">
      <alignment horizontal="center" vertical="top" wrapText="1"/>
    </xf>
    <xf numFmtId="2" fontId="2" fillId="0" borderId="3" xfId="1" applyNumberFormat="1" applyFont="1" applyFill="1" applyBorder="1" applyAlignment="1">
      <alignment vertical="center"/>
    </xf>
    <xf numFmtId="2" fontId="2" fillId="0" borderId="4" xfId="1" applyNumberFormat="1" applyFont="1" applyFill="1" applyBorder="1" applyAlignment="1">
      <alignment vertical="center"/>
    </xf>
    <xf numFmtId="2" fontId="2" fillId="0" borderId="9" xfId="1" applyNumberFormat="1" applyFont="1" applyFill="1" applyBorder="1" applyAlignment="1">
      <alignment vertical="center"/>
    </xf>
    <xf numFmtId="2" fontId="2" fillId="0" borderId="24" xfId="1" applyNumberFormat="1" applyFont="1" applyFill="1" applyBorder="1" applyAlignment="1">
      <alignment vertical="center"/>
    </xf>
    <xf numFmtId="2" fontId="2" fillId="0" borderId="2" xfId="1" applyNumberFormat="1" applyFont="1" applyFill="1" applyBorder="1" applyAlignment="1">
      <alignment vertical="center"/>
    </xf>
    <xf numFmtId="2" fontId="2" fillId="0" borderId="34" xfId="1" applyNumberFormat="1" applyFont="1" applyFill="1" applyBorder="1" applyAlignment="1">
      <alignment vertical="center"/>
    </xf>
    <xf numFmtId="2" fontId="2" fillId="0" borderId="36" xfId="1" applyNumberFormat="1" applyFont="1" applyFill="1" applyBorder="1" applyAlignment="1">
      <alignment vertical="center"/>
    </xf>
    <xf numFmtId="2" fontId="3" fillId="0" borderId="5" xfId="1" applyNumberFormat="1" applyFont="1" applyFill="1" applyBorder="1" applyAlignment="1">
      <alignment vertical="center"/>
    </xf>
    <xf numFmtId="2" fontId="2" fillId="0" borderId="29" xfId="1" applyNumberFormat="1" applyFont="1" applyFill="1" applyBorder="1" applyAlignment="1">
      <alignment vertical="center"/>
    </xf>
    <xf numFmtId="2" fontId="3" fillId="0" borderId="7" xfId="1" applyNumberFormat="1" applyFont="1" applyFill="1" applyBorder="1" applyAlignment="1">
      <alignment vertical="center"/>
    </xf>
    <xf numFmtId="2" fontId="3" fillId="0" borderId="2" xfId="1" applyNumberFormat="1" applyFont="1" applyFill="1" applyBorder="1" applyAlignment="1">
      <alignment vertical="center"/>
    </xf>
    <xf numFmtId="2" fontId="3" fillId="0" borderId="36" xfId="1" applyNumberFormat="1" applyFont="1" applyFill="1" applyBorder="1" applyAlignment="1">
      <alignment vertical="center"/>
    </xf>
    <xf numFmtId="2" fontId="2" fillId="0" borderId="19" xfId="1" applyNumberFormat="1" applyFont="1" applyFill="1" applyBorder="1" applyAlignment="1">
      <alignment horizontal="center" vertical="top" wrapText="1"/>
    </xf>
    <xf numFmtId="2" fontId="3" fillId="0" borderId="11" xfId="1" applyNumberFormat="1" applyFont="1" applyFill="1" applyBorder="1" applyAlignment="1">
      <alignment horizontal="left" vertical="center"/>
    </xf>
    <xf numFmtId="2" fontId="3" fillId="0" borderId="12" xfId="1" applyNumberFormat="1" applyFont="1" applyFill="1" applyBorder="1" applyAlignment="1">
      <alignment vertical="center"/>
    </xf>
    <xf numFmtId="2" fontId="3" fillId="0" borderId="10" xfId="1" applyNumberFormat="1" applyFont="1" applyFill="1" applyBorder="1" applyAlignment="1">
      <alignment vertical="center"/>
    </xf>
    <xf numFmtId="2" fontId="3" fillId="0" borderId="11" xfId="1" applyNumberFormat="1" applyFont="1" applyFill="1" applyBorder="1" applyAlignment="1">
      <alignment vertical="center"/>
    </xf>
    <xf numFmtId="2" fontId="4" fillId="0" borderId="12" xfId="1" applyNumberFormat="1" applyFont="1" applyFill="1" applyBorder="1" applyAlignment="1">
      <alignment vertical="center"/>
    </xf>
    <xf numFmtId="2" fontId="3" fillId="0" borderId="21" xfId="1" applyNumberFormat="1" applyFont="1" applyFill="1" applyBorder="1" applyAlignment="1">
      <alignment horizontal="left" vertical="center"/>
    </xf>
    <xf numFmtId="2" fontId="3" fillId="0" borderId="14" xfId="1" applyNumberFormat="1" applyFont="1" applyFill="1" applyBorder="1" applyAlignment="1">
      <alignment horizontal="left" vertical="center"/>
    </xf>
    <xf numFmtId="2" fontId="3" fillId="0" borderId="1" xfId="1" applyNumberFormat="1" applyFont="1" applyFill="1" applyBorder="1" applyAlignment="1">
      <alignment vertical="center"/>
    </xf>
    <xf numFmtId="2" fontId="3" fillId="0" borderId="6" xfId="1" applyNumberFormat="1" applyFont="1" applyFill="1" applyBorder="1" applyAlignment="1">
      <alignment vertical="center"/>
    </xf>
    <xf numFmtId="2" fontId="3" fillId="0" borderId="8" xfId="1" applyNumberFormat="1" applyFont="1" applyFill="1" applyBorder="1" applyAlignment="1">
      <alignment vertical="center"/>
    </xf>
    <xf numFmtId="2" fontId="4" fillId="0" borderId="6" xfId="1" applyNumberFormat="1" applyFont="1" applyFill="1" applyBorder="1" applyAlignment="1">
      <alignment vertical="center"/>
    </xf>
    <xf numFmtId="2" fontId="3" fillId="0" borderId="3" xfId="1" applyNumberFormat="1" applyFont="1" applyFill="1" applyBorder="1" applyAlignment="1">
      <alignment vertical="center"/>
    </xf>
    <xf numFmtId="2" fontId="2" fillId="0" borderId="22" xfId="1" applyNumberFormat="1" applyFont="1" applyFill="1" applyBorder="1" applyAlignment="1">
      <alignment vertical="center"/>
    </xf>
    <xf numFmtId="2" fontId="2" fillId="0" borderId="23" xfId="1" applyNumberFormat="1" applyFont="1" applyFill="1" applyBorder="1" applyAlignment="1">
      <alignment vertical="center"/>
    </xf>
    <xf numFmtId="2" fontId="3" fillId="0" borderId="30" xfId="1" applyNumberFormat="1" applyFont="1" applyFill="1" applyBorder="1" applyAlignment="1">
      <alignment vertical="center"/>
    </xf>
    <xf numFmtId="2" fontId="3" fillId="0" borderId="25" xfId="1" applyNumberFormat="1" applyFont="1" applyFill="1" applyBorder="1" applyAlignment="1">
      <alignment vertical="center"/>
    </xf>
    <xf numFmtId="2" fontId="2" fillId="0" borderId="30" xfId="1" applyNumberFormat="1" applyFont="1" applyFill="1" applyBorder="1" applyAlignment="1">
      <alignment vertical="center"/>
    </xf>
    <xf numFmtId="2" fontId="2" fillId="0" borderId="10" xfId="1" applyNumberFormat="1" applyFont="1" applyFill="1" applyBorder="1" applyAlignment="1">
      <alignment vertical="center"/>
    </xf>
    <xf numFmtId="2" fontId="2" fillId="0" borderId="12" xfId="1" applyNumberFormat="1" applyFont="1" applyFill="1" applyBorder="1" applyAlignment="1">
      <alignment vertical="center"/>
    </xf>
    <xf numFmtId="2" fontId="2" fillId="0" borderId="19" xfId="1" applyNumberFormat="1" applyFont="1" applyFill="1" applyBorder="1" applyAlignment="1">
      <alignment horizontal="center" vertical="top" wrapText="1"/>
    </xf>
    <xf numFmtId="2" fontId="3" fillId="0" borderId="38" xfId="1" applyNumberFormat="1" applyFont="1" applyFill="1" applyBorder="1" applyAlignment="1">
      <alignment vertical="center"/>
    </xf>
    <xf numFmtId="2" fontId="2" fillId="0" borderId="7" xfId="1" applyNumberFormat="1" applyFont="1" applyFill="1" applyBorder="1" applyAlignment="1">
      <alignment vertical="center"/>
    </xf>
    <xf numFmtId="2" fontId="2" fillId="0" borderId="19" xfId="1" applyNumberFormat="1" applyFont="1" applyFill="1" applyBorder="1" applyAlignment="1">
      <alignment horizontal="center" wrapText="1"/>
    </xf>
    <xf numFmtId="2" fontId="3" fillId="0" borderId="8" xfId="1" applyNumberFormat="1" applyFont="1" applyFill="1" applyBorder="1" applyAlignment="1"/>
    <xf numFmtId="2" fontId="3" fillId="0" borderId="10" xfId="1" applyNumberFormat="1" applyFont="1" applyFill="1" applyBorder="1" applyAlignment="1"/>
    <xf numFmtId="2" fontId="3" fillId="0" borderId="12" xfId="1" applyNumberFormat="1" applyFont="1" applyFill="1" applyBorder="1" applyAlignment="1"/>
    <xf numFmtId="2" fontId="3" fillId="0" borderId="23" xfId="1" applyNumberFormat="1" applyFont="1" applyFill="1" applyBorder="1" applyAlignment="1"/>
    <xf numFmtId="2" fontId="3" fillId="0" borderId="24" xfId="1" applyNumberFormat="1" applyFont="1" applyFill="1" applyBorder="1" applyAlignment="1"/>
    <xf numFmtId="2" fontId="3" fillId="0" borderId="33" xfId="1" applyNumberFormat="1" applyFont="1" applyFill="1" applyBorder="1" applyAlignment="1"/>
    <xf numFmtId="2" fontId="3" fillId="0" borderId="7" xfId="1" applyNumberFormat="1" applyFont="1" applyFill="1" applyBorder="1" applyAlignment="1"/>
    <xf numFmtId="2" fontId="3" fillId="0" borderId="0" xfId="1" applyNumberFormat="1" applyFont="1" applyFill="1" applyBorder="1" applyAlignment="1"/>
    <xf numFmtId="2" fontId="2" fillId="0" borderId="18" xfId="1" applyNumberFormat="1" applyFont="1" applyFill="1" applyBorder="1" applyAlignment="1">
      <alignment horizontal="center" vertical="top" wrapText="1"/>
    </xf>
    <xf numFmtId="2" fontId="3" fillId="0" borderId="29" xfId="1" applyNumberFormat="1" applyFont="1" applyFill="1" applyBorder="1" applyAlignment="1">
      <alignment vertical="center"/>
    </xf>
    <xf numFmtId="2" fontId="3" fillId="0" borderId="23" xfId="1" applyNumberFormat="1" applyFont="1" applyFill="1" applyBorder="1" applyAlignment="1">
      <alignment vertical="center"/>
    </xf>
    <xf numFmtId="2" fontId="3" fillId="0" borderId="37" xfId="1" applyNumberFormat="1" applyFont="1" applyFill="1" applyBorder="1" applyAlignment="1">
      <alignment vertical="center"/>
    </xf>
    <xf numFmtId="2" fontId="2" fillId="0" borderId="24" xfId="1" applyNumberFormat="1" applyFont="1" applyFill="1" applyBorder="1" applyAlignment="1">
      <alignment horizontal="center" vertical="top" wrapText="1"/>
    </xf>
    <xf numFmtId="2" fontId="3" fillId="0" borderId="39" xfId="1" applyNumberFormat="1" applyFont="1" applyFill="1" applyBorder="1" applyAlignment="1">
      <alignment vertical="center"/>
    </xf>
    <xf numFmtId="2" fontId="9" fillId="0" borderId="24" xfId="0" applyNumberFormat="1" applyFont="1" applyFill="1" applyBorder="1"/>
    <xf numFmtId="2" fontId="9" fillId="0" borderId="30" xfId="0" applyNumberFormat="1" applyFont="1" applyFill="1" applyBorder="1"/>
    <xf numFmtId="2" fontId="9" fillId="0" borderId="39" xfId="0" applyNumberFormat="1" applyFont="1" applyFill="1" applyBorder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0"/>
  <sheetViews>
    <sheetView topLeftCell="B1" zoomScale="85" zoomScaleNormal="85" workbookViewId="0">
      <selection activeCell="E27" sqref="E27"/>
    </sheetView>
  </sheetViews>
  <sheetFormatPr defaultRowHeight="15" x14ac:dyDescent="0.25"/>
  <cols>
    <col min="2" max="2" width="26.85546875" customWidth="1"/>
    <col min="3" max="5" width="24.28515625" customWidth="1"/>
    <col min="6" max="6" width="18.85546875" style="29" customWidth="1"/>
    <col min="7" max="7" width="19.42578125" style="29" customWidth="1"/>
    <col min="8" max="10" width="24.28515625" customWidth="1"/>
    <col min="11" max="11" width="16.5703125" style="29" customWidth="1"/>
    <col min="12" max="12" width="24.28515625" style="29" customWidth="1"/>
    <col min="13" max="15" width="24.28515625" customWidth="1"/>
    <col min="16" max="16" width="17" style="29" customWidth="1"/>
    <col min="17" max="17" width="20.28515625" style="29" customWidth="1"/>
  </cols>
  <sheetData>
    <row r="2" spans="1:17" ht="63.75" customHeight="1" x14ac:dyDescent="0.25">
      <c r="A2" s="97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6.5" thickBo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6.5" thickBot="1" x14ac:dyDescent="0.3">
      <c r="A4" s="87" t="s">
        <v>0</v>
      </c>
      <c r="B4" s="87" t="s">
        <v>1</v>
      </c>
      <c r="C4" s="94">
        <v>2018</v>
      </c>
      <c r="D4" s="95"/>
      <c r="E4" s="95"/>
      <c r="F4" s="95"/>
      <c r="G4" s="96"/>
      <c r="H4" s="94">
        <v>2019</v>
      </c>
      <c r="I4" s="95"/>
      <c r="J4" s="95"/>
      <c r="K4" s="95"/>
      <c r="L4" s="96"/>
      <c r="M4" s="90">
        <v>2020</v>
      </c>
      <c r="N4" s="91"/>
      <c r="O4" s="91"/>
      <c r="P4" s="91"/>
      <c r="Q4" s="91"/>
    </row>
    <row r="5" spans="1:17" ht="15" customHeight="1" x14ac:dyDescent="0.25">
      <c r="A5" s="88"/>
      <c r="B5" s="88"/>
      <c r="C5" s="88" t="s">
        <v>17</v>
      </c>
      <c r="D5" s="88" t="s">
        <v>3</v>
      </c>
      <c r="E5" s="88" t="s">
        <v>22</v>
      </c>
      <c r="F5" s="87" t="s">
        <v>26</v>
      </c>
      <c r="G5" s="87" t="s">
        <v>21</v>
      </c>
      <c r="H5" s="88" t="s">
        <v>2</v>
      </c>
      <c r="I5" s="87" t="s">
        <v>3</v>
      </c>
      <c r="J5" s="87" t="s">
        <v>23</v>
      </c>
      <c r="K5" s="87" t="s">
        <v>26</v>
      </c>
      <c r="L5" s="87" t="s">
        <v>21</v>
      </c>
      <c r="M5" s="87" t="s">
        <v>2</v>
      </c>
      <c r="N5" s="87" t="s">
        <v>3</v>
      </c>
      <c r="O5" s="87" t="s">
        <v>23</v>
      </c>
      <c r="P5" s="87" t="s">
        <v>26</v>
      </c>
      <c r="Q5" s="87" t="s">
        <v>21</v>
      </c>
    </row>
    <row r="6" spans="1:17" ht="15" customHeight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15" customHeight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15" customHeight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69" customHeight="1" thickBo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ht="16.5" thickBot="1" x14ac:dyDescent="0.3">
      <c r="A10" s="92" t="s">
        <v>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57"/>
      <c r="Q10"/>
    </row>
    <row r="11" spans="1:17" ht="16.5" thickBot="1" x14ac:dyDescent="0.3">
      <c r="A11" s="98">
        <v>1</v>
      </c>
      <c r="B11" s="10" t="s">
        <v>5</v>
      </c>
      <c r="C11" s="11">
        <f>C12</f>
        <v>300</v>
      </c>
      <c r="D11" s="12"/>
      <c r="E11" s="11">
        <f>E12</f>
        <v>7168827</v>
      </c>
      <c r="F11" s="11"/>
      <c r="G11" s="11"/>
      <c r="H11" s="11">
        <f>H12</f>
        <v>300</v>
      </c>
      <c r="I11" s="11"/>
      <c r="J11" s="11">
        <f>J12</f>
        <v>7455579</v>
      </c>
      <c r="K11" s="11"/>
      <c r="L11" s="11"/>
      <c r="M11" s="11">
        <f>M12</f>
        <v>300</v>
      </c>
      <c r="N11" s="12"/>
      <c r="O11" s="11">
        <f>O12</f>
        <v>7753802.9999999991</v>
      </c>
      <c r="P11" s="11"/>
      <c r="Q11" s="11"/>
    </row>
    <row r="12" spans="1:17" ht="15.75" x14ac:dyDescent="0.25">
      <c r="A12" s="99"/>
      <c r="B12" s="2" t="s">
        <v>6</v>
      </c>
      <c r="C12" s="3">
        <v>300</v>
      </c>
      <c r="D12" s="3">
        <v>23896.09</v>
      </c>
      <c r="E12" s="3">
        <f>C12*D12</f>
        <v>7168827</v>
      </c>
      <c r="F12" s="30"/>
      <c r="G12" s="30"/>
      <c r="H12" s="3">
        <v>300</v>
      </c>
      <c r="I12" s="7">
        <v>24851.93</v>
      </c>
      <c r="J12" s="7">
        <f>H12*I12</f>
        <v>7455579</v>
      </c>
      <c r="K12" s="7"/>
      <c r="L12" s="7"/>
      <c r="M12" s="7">
        <v>300</v>
      </c>
      <c r="N12" s="7">
        <v>25846.01</v>
      </c>
      <c r="O12" s="7">
        <f>M12*N12</f>
        <v>7753802.9999999991</v>
      </c>
      <c r="P12" s="7"/>
      <c r="Q12" s="7"/>
    </row>
    <row r="13" spans="1:17" ht="15.75" x14ac:dyDescent="0.25">
      <c r="A13" s="99"/>
      <c r="B13" s="4" t="s">
        <v>7</v>
      </c>
      <c r="C13" s="5">
        <v>5791</v>
      </c>
      <c r="D13" s="5">
        <v>7563.46</v>
      </c>
      <c r="E13" s="30">
        <f>C13*D13</f>
        <v>43799996.859999999</v>
      </c>
      <c r="F13" s="46"/>
      <c r="G13" s="46"/>
      <c r="H13" s="5">
        <v>5791</v>
      </c>
      <c r="I13" s="1">
        <v>7865.99</v>
      </c>
      <c r="J13" s="7">
        <f>H13*I13</f>
        <v>45551948.089999996</v>
      </c>
      <c r="K13" s="7"/>
      <c r="L13" s="7"/>
      <c r="M13" s="1">
        <v>5791</v>
      </c>
      <c r="N13" s="1">
        <v>8180.63</v>
      </c>
      <c r="O13" s="7">
        <f>M13*N13</f>
        <v>47374028.329999998</v>
      </c>
      <c r="P13" s="7"/>
      <c r="Q13" s="7"/>
    </row>
    <row r="14" spans="1:17" ht="16.5" thickBot="1" x14ac:dyDescent="0.3">
      <c r="A14" s="100"/>
      <c r="B14" s="8" t="s">
        <v>8</v>
      </c>
      <c r="C14" s="9">
        <f>C12+C13</f>
        <v>6091</v>
      </c>
      <c r="D14" s="9"/>
      <c r="E14" s="9">
        <f>E12+E13</f>
        <v>50968823.859999999</v>
      </c>
      <c r="F14" s="51">
        <v>26</v>
      </c>
      <c r="G14" s="48">
        <v>35971.800000000003</v>
      </c>
      <c r="H14" s="22">
        <f>H12+H13</f>
        <v>6091</v>
      </c>
      <c r="I14" s="9"/>
      <c r="J14" s="22">
        <f>J12+J13</f>
        <v>53007527.089999996</v>
      </c>
      <c r="K14" s="51">
        <v>26</v>
      </c>
      <c r="L14" s="48">
        <v>34236.5</v>
      </c>
      <c r="M14" s="9"/>
      <c r="N14" s="13"/>
      <c r="O14" s="22">
        <f>O12+O13</f>
        <v>55127831.329999998</v>
      </c>
      <c r="P14" s="51">
        <v>26</v>
      </c>
      <c r="Q14" s="48">
        <v>34489.300000000003</v>
      </c>
    </row>
    <row r="15" spans="1:17" ht="16.5" thickBot="1" x14ac:dyDescent="0.3">
      <c r="A15" s="102" t="s">
        <v>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57"/>
      <c r="Q15"/>
    </row>
    <row r="16" spans="1:17" ht="15.75" x14ac:dyDescent="0.25">
      <c r="A16" s="98">
        <v>2</v>
      </c>
      <c r="B16" s="15" t="s">
        <v>5</v>
      </c>
      <c r="C16" s="19">
        <f>C17+C18</f>
        <v>73.099999999999994</v>
      </c>
      <c r="D16" s="19"/>
      <c r="E16" s="19">
        <f>E17+E18</f>
        <v>4192340</v>
      </c>
      <c r="F16" s="31"/>
      <c r="G16" s="31"/>
      <c r="H16" s="19">
        <f>H17+H18</f>
        <v>73.099999999999994</v>
      </c>
      <c r="I16" s="24"/>
      <c r="J16" s="19">
        <f>J17+J18</f>
        <v>4319710</v>
      </c>
      <c r="K16" s="31"/>
      <c r="L16" s="31"/>
      <c r="M16" s="19">
        <f>M17+M18</f>
        <v>73.099999999999994</v>
      </c>
      <c r="N16" s="24"/>
      <c r="O16" s="19">
        <f>O17+O18</f>
        <v>4447080</v>
      </c>
      <c r="P16" s="31"/>
      <c r="Q16" s="31"/>
    </row>
    <row r="17" spans="1:17" ht="15.75" x14ac:dyDescent="0.25">
      <c r="A17" s="99"/>
      <c r="B17" s="16" t="s">
        <v>10</v>
      </c>
      <c r="C17" s="30">
        <v>31</v>
      </c>
      <c r="D17" s="30">
        <v>60000</v>
      </c>
      <c r="E17" s="30">
        <f>C17*D17</f>
        <v>1860000</v>
      </c>
      <c r="F17" s="30"/>
      <c r="G17" s="30"/>
      <c r="H17" s="30">
        <v>31</v>
      </c>
      <c r="I17" s="30">
        <v>61800</v>
      </c>
      <c r="J17" s="30">
        <f>H17*I17</f>
        <v>1915800</v>
      </c>
      <c r="K17" s="30"/>
      <c r="L17" s="30"/>
      <c r="M17" s="30">
        <v>31</v>
      </c>
      <c r="N17" s="30">
        <v>63600</v>
      </c>
      <c r="O17" s="30">
        <f>M17*N17</f>
        <v>1971600</v>
      </c>
      <c r="P17" s="30"/>
      <c r="Q17" s="30"/>
    </row>
    <row r="18" spans="1:17" ht="15.75" x14ac:dyDescent="0.25">
      <c r="A18" s="99"/>
      <c r="B18" s="16" t="s">
        <v>11</v>
      </c>
      <c r="C18" s="30">
        <v>42.1</v>
      </c>
      <c r="D18" s="30">
        <v>55400</v>
      </c>
      <c r="E18" s="30">
        <f>C18*D18</f>
        <v>2332340</v>
      </c>
      <c r="F18" s="30"/>
      <c r="G18" s="30"/>
      <c r="H18" s="30">
        <v>42.1</v>
      </c>
      <c r="I18" s="30">
        <v>57100</v>
      </c>
      <c r="J18" s="30">
        <f>H18*I18</f>
        <v>2403910</v>
      </c>
      <c r="K18" s="30"/>
      <c r="L18" s="30"/>
      <c r="M18" s="30">
        <v>42.1</v>
      </c>
      <c r="N18" s="30">
        <v>58800</v>
      </c>
      <c r="O18" s="30">
        <f>M18*N18</f>
        <v>2475480</v>
      </c>
      <c r="P18" s="30"/>
      <c r="Q18" s="30"/>
    </row>
    <row r="19" spans="1:17" ht="15.75" x14ac:dyDescent="0.25">
      <c r="A19" s="99"/>
      <c r="B19" s="20" t="s">
        <v>7</v>
      </c>
      <c r="C19" s="18">
        <v>2471</v>
      </c>
      <c r="D19" s="18">
        <v>6890</v>
      </c>
      <c r="E19" s="30">
        <f>C19*D19</f>
        <v>17025190</v>
      </c>
      <c r="F19" s="30"/>
      <c r="G19" s="30"/>
      <c r="H19" s="6">
        <v>2471</v>
      </c>
      <c r="I19" s="18">
        <v>7303.4</v>
      </c>
      <c r="J19" s="30">
        <f>H19*I19</f>
        <v>18046701.399999999</v>
      </c>
      <c r="K19" s="30"/>
      <c r="L19" s="30"/>
      <c r="M19" s="6">
        <v>2471</v>
      </c>
      <c r="N19" s="18">
        <v>7741.6</v>
      </c>
      <c r="O19" s="30">
        <f>M19*N19</f>
        <v>19129493.600000001</v>
      </c>
      <c r="P19" s="30"/>
      <c r="Q19" s="30"/>
    </row>
    <row r="20" spans="1:17" ht="16.5" thickBot="1" x14ac:dyDescent="0.3">
      <c r="A20" s="100"/>
      <c r="B20" s="21" t="s">
        <v>8</v>
      </c>
      <c r="C20" s="22">
        <f>C17+C18+C19</f>
        <v>2544.1</v>
      </c>
      <c r="D20" s="22"/>
      <c r="E20" s="22">
        <f>SUM(E17:E19)</f>
        <v>21217530</v>
      </c>
      <c r="F20" s="51">
        <v>3</v>
      </c>
      <c r="G20" s="48">
        <v>19628.7</v>
      </c>
      <c r="H20" s="22">
        <f>H17+H18+H19</f>
        <v>2544.1</v>
      </c>
      <c r="I20" s="25"/>
      <c r="J20" s="22">
        <f>SUM(J17:J19)</f>
        <v>22366411.399999999</v>
      </c>
      <c r="K20" s="51">
        <v>3</v>
      </c>
      <c r="L20" s="48">
        <v>17673.599999999999</v>
      </c>
      <c r="M20" s="22">
        <f>M17+M18+M19</f>
        <v>2544.1</v>
      </c>
      <c r="N20" s="25"/>
      <c r="O20" s="22">
        <f>SUM(O17:O19)</f>
        <v>23576573.600000001</v>
      </c>
      <c r="P20" s="51">
        <v>3</v>
      </c>
      <c r="Q20" s="48">
        <v>17629.099999999999</v>
      </c>
    </row>
    <row r="21" spans="1:17" ht="16.5" thickBot="1" x14ac:dyDescent="0.3">
      <c r="A21" s="92" t="s">
        <v>12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57"/>
      <c r="Q21"/>
    </row>
    <row r="22" spans="1:17" ht="15.75" x14ac:dyDescent="0.25">
      <c r="A22" s="98">
        <v>3</v>
      </c>
      <c r="B22" s="15" t="s">
        <v>5</v>
      </c>
      <c r="C22" s="19">
        <f>C23+C24</f>
        <v>625.76</v>
      </c>
      <c r="D22" s="19"/>
      <c r="E22" s="19">
        <f>E23+E24</f>
        <v>14705171.84</v>
      </c>
      <c r="F22" s="31"/>
      <c r="G22" s="31"/>
      <c r="H22" s="19">
        <f>H23+H24</f>
        <v>625.76</v>
      </c>
      <c r="I22" s="24"/>
      <c r="J22" s="19">
        <f>J23+J24</f>
        <v>15425370.08</v>
      </c>
      <c r="K22" s="31"/>
      <c r="L22" s="31"/>
      <c r="M22" s="19">
        <f>M23+M24</f>
        <v>625.76</v>
      </c>
      <c r="N22" s="24"/>
      <c r="O22" s="19">
        <f>O23+O24</f>
        <v>16165843.359999999</v>
      </c>
      <c r="P22" s="31"/>
      <c r="Q22" s="31"/>
    </row>
    <row r="23" spans="1:17" ht="15.75" x14ac:dyDescent="0.25">
      <c r="A23" s="99"/>
      <c r="B23" s="16" t="s">
        <v>10</v>
      </c>
      <c r="C23" s="17">
        <v>76</v>
      </c>
      <c r="D23" s="17">
        <v>42240</v>
      </c>
      <c r="E23" s="38">
        <f>C23*D23</f>
        <v>3210240</v>
      </c>
      <c r="F23" s="38"/>
      <c r="G23" s="38"/>
      <c r="H23" s="17">
        <v>76</v>
      </c>
      <c r="I23" s="17">
        <v>44309</v>
      </c>
      <c r="J23" s="38">
        <f>H23*I23</f>
        <v>3367484</v>
      </c>
      <c r="K23" s="38"/>
      <c r="L23" s="38"/>
      <c r="M23" s="17">
        <v>76</v>
      </c>
      <c r="N23" s="17">
        <v>46435</v>
      </c>
      <c r="O23" s="38">
        <f>M23*N23</f>
        <v>3529060</v>
      </c>
      <c r="P23" s="38"/>
      <c r="Q23" s="38"/>
    </row>
    <row r="24" spans="1:17" ht="15.75" x14ac:dyDescent="0.25">
      <c r="A24" s="99"/>
      <c r="B24" s="16" t="s">
        <v>13</v>
      </c>
      <c r="C24" s="17">
        <v>549.76</v>
      </c>
      <c r="D24" s="17">
        <v>20909</v>
      </c>
      <c r="E24" s="38">
        <f>C24*D24</f>
        <v>11494931.84</v>
      </c>
      <c r="F24" s="38"/>
      <c r="G24" s="38"/>
      <c r="H24" s="17">
        <v>549.76</v>
      </c>
      <c r="I24" s="17">
        <v>21933</v>
      </c>
      <c r="J24" s="38">
        <f>H24*I24</f>
        <v>12057886.08</v>
      </c>
      <c r="K24" s="38"/>
      <c r="L24" s="38"/>
      <c r="M24" s="17">
        <v>549.76</v>
      </c>
      <c r="N24" s="17">
        <v>22986</v>
      </c>
      <c r="O24" s="38">
        <f>M24*N24</f>
        <v>12636783.359999999</v>
      </c>
      <c r="P24" s="38"/>
      <c r="Q24" s="38"/>
    </row>
    <row r="25" spans="1:17" ht="15.75" x14ac:dyDescent="0.25">
      <c r="A25" s="99"/>
      <c r="B25" s="16" t="s">
        <v>16</v>
      </c>
      <c r="C25" s="17">
        <v>1990</v>
      </c>
      <c r="D25" s="17">
        <v>1336</v>
      </c>
      <c r="E25" s="38">
        <f>C25*D25</f>
        <v>2658640</v>
      </c>
      <c r="F25" s="38"/>
      <c r="G25" s="38"/>
      <c r="H25" s="17">
        <v>1990</v>
      </c>
      <c r="I25" s="17">
        <v>1401</v>
      </c>
      <c r="J25" s="38">
        <f>H25*I25</f>
        <v>2787990</v>
      </c>
      <c r="K25" s="38"/>
      <c r="L25" s="38"/>
      <c r="M25" s="17">
        <v>1990</v>
      </c>
      <c r="N25" s="17">
        <v>1468</v>
      </c>
      <c r="O25" s="38">
        <f>M25*N25</f>
        <v>2921320</v>
      </c>
      <c r="P25" s="38"/>
      <c r="Q25" s="38"/>
    </row>
    <row r="26" spans="1:17" ht="15.75" x14ac:dyDescent="0.25">
      <c r="A26" s="99"/>
      <c r="B26" s="20" t="s">
        <v>14</v>
      </c>
      <c r="C26" s="18">
        <v>3012.37</v>
      </c>
      <c r="D26" s="18">
        <v>5650</v>
      </c>
      <c r="E26" s="23">
        <f>C26*D26</f>
        <v>17019890.5</v>
      </c>
      <c r="F26" s="43"/>
      <c r="G26" s="43"/>
      <c r="H26" s="18">
        <v>3012.37</v>
      </c>
      <c r="I26" s="18">
        <v>5927</v>
      </c>
      <c r="J26" s="23">
        <f>H26*I26</f>
        <v>17854316.989999998</v>
      </c>
      <c r="K26" s="43"/>
      <c r="L26" s="43"/>
      <c r="M26" s="18">
        <v>3012.37</v>
      </c>
      <c r="N26" s="18">
        <v>6211</v>
      </c>
      <c r="O26" s="23">
        <f>M26*N26</f>
        <v>18709830.07</v>
      </c>
      <c r="P26" s="38"/>
      <c r="Q26" s="38"/>
    </row>
    <row r="27" spans="1:17" ht="16.5" thickBot="1" x14ac:dyDescent="0.3">
      <c r="A27" s="100"/>
      <c r="B27" s="21" t="s">
        <v>18</v>
      </c>
      <c r="C27" s="22">
        <f>C23+C24+C26</f>
        <v>3638.13</v>
      </c>
      <c r="D27" s="22"/>
      <c r="E27" s="22">
        <f>E26+E25+E22</f>
        <v>34383702.340000004</v>
      </c>
      <c r="F27" s="51">
        <v>5</v>
      </c>
      <c r="G27" s="48">
        <v>24266.7</v>
      </c>
      <c r="H27" s="22">
        <f>H23+H24+H26</f>
        <v>3638.13</v>
      </c>
      <c r="I27" s="25"/>
      <c r="J27" s="22">
        <f>J22+J25+J26</f>
        <v>36067677.069999993</v>
      </c>
      <c r="K27" s="51">
        <v>5</v>
      </c>
      <c r="L27" s="48">
        <v>29906.2</v>
      </c>
      <c r="M27" s="22">
        <f>M23+M24+M26</f>
        <v>3638.13</v>
      </c>
      <c r="N27" s="25"/>
      <c r="O27" s="22">
        <f>O22+O25+O26</f>
        <v>37796993.43</v>
      </c>
      <c r="P27" s="51">
        <v>5</v>
      </c>
      <c r="Q27" s="48">
        <v>30357.200000000001</v>
      </c>
    </row>
    <row r="28" spans="1:17" ht="16.5" thickBot="1" x14ac:dyDescent="0.3">
      <c r="A28" s="92" t="s">
        <v>15</v>
      </c>
      <c r="B28" s="93"/>
      <c r="C28" s="93"/>
      <c r="D28" s="93"/>
      <c r="E28" s="93"/>
      <c r="F28" s="101"/>
      <c r="G28" s="101"/>
      <c r="H28" s="93"/>
      <c r="I28" s="93"/>
      <c r="J28" s="93"/>
      <c r="K28" s="101"/>
      <c r="L28" s="101"/>
      <c r="M28" s="93"/>
      <c r="N28" s="93"/>
      <c r="O28" s="93"/>
      <c r="P28" s="57"/>
      <c r="Q28"/>
    </row>
    <row r="29" spans="1:17" ht="15.75" x14ac:dyDescent="0.25">
      <c r="A29" s="98">
        <v>4</v>
      </c>
      <c r="B29" s="32" t="s">
        <v>5</v>
      </c>
      <c r="C29" s="37">
        <f>C32+C31+C30</f>
        <v>1267.5</v>
      </c>
      <c r="D29" s="31"/>
      <c r="E29" s="37">
        <f>E32+E31+E30</f>
        <v>32114220</v>
      </c>
      <c r="F29" s="53"/>
      <c r="G29" s="54"/>
      <c r="H29" s="52">
        <f>H32+H31+H30</f>
        <v>1267.5</v>
      </c>
      <c r="I29" s="40"/>
      <c r="J29" s="37">
        <f>J32+J31+J30</f>
        <v>32114220</v>
      </c>
      <c r="K29" s="53"/>
      <c r="L29" s="54">
        <v>21022.2</v>
      </c>
      <c r="M29" s="52">
        <f>M32+M31+M30</f>
        <v>1267.5</v>
      </c>
      <c r="N29" s="40"/>
      <c r="O29" s="37">
        <f>O32+O31+O30</f>
        <v>32114220</v>
      </c>
      <c r="P29" s="53"/>
      <c r="Q29" s="54">
        <v>20362.900000000001</v>
      </c>
    </row>
    <row r="30" spans="1:17" ht="15.75" x14ac:dyDescent="0.25">
      <c r="A30" s="99"/>
      <c r="B30" s="33" t="s">
        <v>10</v>
      </c>
      <c r="C30" s="34">
        <v>34.4</v>
      </c>
      <c r="D30" s="30">
        <v>65900</v>
      </c>
      <c r="E30" s="47">
        <f>C30*D30</f>
        <v>2266960</v>
      </c>
      <c r="F30" s="55"/>
      <c r="G30" s="55"/>
      <c r="H30" s="47">
        <v>34.4</v>
      </c>
      <c r="I30" s="30">
        <v>65900</v>
      </c>
      <c r="J30" s="47">
        <f>H30*I30</f>
        <v>2266960</v>
      </c>
      <c r="K30" s="55"/>
      <c r="L30" s="55"/>
      <c r="M30" s="47">
        <v>34.4</v>
      </c>
      <c r="N30" s="30">
        <v>65900</v>
      </c>
      <c r="O30" s="47">
        <f>M30*N30</f>
        <v>2266960</v>
      </c>
      <c r="P30" s="55"/>
      <c r="Q30" s="55"/>
    </row>
    <row r="31" spans="1:17" ht="15.75" x14ac:dyDescent="0.25">
      <c r="A31" s="99"/>
      <c r="B31" s="33" t="s">
        <v>11</v>
      </c>
      <c r="C31" s="34">
        <v>34.799999999999997</v>
      </c>
      <c r="D31" s="30">
        <v>65700</v>
      </c>
      <c r="E31" s="47">
        <f>C31*D31</f>
        <v>2286360</v>
      </c>
      <c r="F31" s="55"/>
      <c r="G31" s="55"/>
      <c r="H31" s="47">
        <v>34.799999999999997</v>
      </c>
      <c r="I31" s="30">
        <v>65700</v>
      </c>
      <c r="J31" s="47">
        <f>H31*I31</f>
        <v>2286360</v>
      </c>
      <c r="K31" s="55"/>
      <c r="L31" s="55"/>
      <c r="M31" s="47">
        <v>34.799999999999997</v>
      </c>
      <c r="N31" s="30">
        <v>65700</v>
      </c>
      <c r="O31" s="47">
        <f>M31*N31</f>
        <v>2286360</v>
      </c>
      <c r="P31" s="55"/>
      <c r="Q31" s="55"/>
    </row>
    <row r="32" spans="1:17" ht="16.5" thickBot="1" x14ac:dyDescent="0.3">
      <c r="A32" s="100"/>
      <c r="B32" s="35" t="s">
        <v>6</v>
      </c>
      <c r="C32" s="36">
        <v>1198.3</v>
      </c>
      <c r="D32" s="39">
        <v>23000</v>
      </c>
      <c r="E32" s="47">
        <f>C32*D32</f>
        <v>27560900</v>
      </c>
      <c r="F32" s="55"/>
      <c r="G32" s="55"/>
      <c r="H32" s="47">
        <v>1198.3</v>
      </c>
      <c r="I32" s="39">
        <v>23000</v>
      </c>
      <c r="J32" s="47">
        <f>H32*I32</f>
        <v>27560900</v>
      </c>
      <c r="K32" s="55"/>
      <c r="L32" s="55"/>
      <c r="M32" s="47">
        <v>1198.3</v>
      </c>
      <c r="N32" s="39">
        <v>23000</v>
      </c>
      <c r="O32" s="47">
        <f>M32*N32</f>
        <v>27560900</v>
      </c>
      <c r="P32" s="55"/>
      <c r="Q32" s="55"/>
    </row>
    <row r="33" spans="1:17" s="29" customFormat="1" ht="16.5" thickBot="1" x14ac:dyDescent="0.3">
      <c r="A33" s="41"/>
      <c r="B33" s="21" t="s">
        <v>8</v>
      </c>
      <c r="C33" s="44">
        <f>C29</f>
        <v>1267.5</v>
      </c>
      <c r="D33" s="39"/>
      <c r="E33" s="22">
        <f>E29</f>
        <v>32114220</v>
      </c>
      <c r="F33" s="56">
        <v>25</v>
      </c>
      <c r="G33" s="54">
        <v>22971.3</v>
      </c>
      <c r="H33" s="50"/>
      <c r="I33" s="39"/>
      <c r="J33" s="50"/>
      <c r="K33" s="56">
        <v>25</v>
      </c>
      <c r="L33" s="55"/>
      <c r="M33" s="43"/>
      <c r="N33" s="39"/>
      <c r="O33" s="50"/>
      <c r="P33" s="56">
        <v>25</v>
      </c>
      <c r="Q33" s="55"/>
    </row>
    <row r="34" spans="1:17" s="70" customFormat="1" ht="22.5" customHeight="1" thickBot="1" x14ac:dyDescent="0.3">
      <c r="A34" s="63"/>
      <c r="B34" s="64" t="s">
        <v>5</v>
      </c>
      <c r="C34" s="65">
        <f>C11+C16+C22+C29</f>
        <v>2266.36</v>
      </c>
      <c r="D34" s="66"/>
      <c r="E34" s="67">
        <f>E11+E16+E22+E29</f>
        <v>58180558.840000004</v>
      </c>
      <c r="F34" s="68"/>
      <c r="G34" s="68"/>
      <c r="H34" s="65">
        <f>H11+H16+H22+H29</f>
        <v>2266.36</v>
      </c>
      <c r="I34" s="66"/>
      <c r="J34" s="67">
        <f>J11+J16+J22+J29</f>
        <v>59314879.079999998</v>
      </c>
      <c r="K34" s="68"/>
      <c r="L34" s="68"/>
      <c r="M34" s="65">
        <f>M11+M16+M22+M29</f>
        <v>2266.36</v>
      </c>
      <c r="N34" s="66"/>
      <c r="O34" s="68">
        <f>O11+O16+O22+O29</f>
        <v>60480946.359999999</v>
      </c>
      <c r="P34" s="69"/>
      <c r="Q34" s="69"/>
    </row>
    <row r="35" spans="1:17" s="70" customFormat="1" ht="16.5" thickBot="1" x14ac:dyDescent="0.3">
      <c r="A35" s="71"/>
      <c r="B35" s="72" t="s">
        <v>16</v>
      </c>
      <c r="C35" s="73">
        <f>C25</f>
        <v>1990</v>
      </c>
      <c r="D35" s="74"/>
      <c r="E35" s="73">
        <f>E25</f>
        <v>2658640</v>
      </c>
      <c r="F35" s="73"/>
      <c r="G35" s="73"/>
      <c r="H35" s="73">
        <f>H25</f>
        <v>1990</v>
      </c>
      <c r="I35" s="74"/>
      <c r="J35" s="73">
        <f>J25</f>
        <v>2787990</v>
      </c>
      <c r="K35" s="73"/>
      <c r="L35" s="73"/>
      <c r="M35" s="73">
        <f>M25</f>
        <v>1990</v>
      </c>
      <c r="N35" s="74"/>
      <c r="O35" s="73">
        <f>O25</f>
        <v>2921320</v>
      </c>
      <c r="P35" s="75"/>
      <c r="Q35" s="75"/>
    </row>
    <row r="36" spans="1:17" s="70" customFormat="1" ht="16.5" thickBot="1" x14ac:dyDescent="0.3">
      <c r="A36" s="71"/>
      <c r="B36" s="76" t="s">
        <v>14</v>
      </c>
      <c r="C36" s="73">
        <f>C13+C19+C26</f>
        <v>11274.369999999999</v>
      </c>
      <c r="D36" s="74"/>
      <c r="E36" s="73">
        <f>E13+E19+E26</f>
        <v>77845077.359999999</v>
      </c>
      <c r="F36" s="73"/>
      <c r="G36" s="73"/>
      <c r="H36" s="73">
        <f>H13+H19+H26</f>
        <v>11274.369999999999</v>
      </c>
      <c r="I36" s="74"/>
      <c r="J36" s="73">
        <f>J13+J19+J26</f>
        <v>81452966.479999989</v>
      </c>
      <c r="K36" s="73"/>
      <c r="L36" s="73"/>
      <c r="M36" s="73">
        <f>M13+M19+M26</f>
        <v>11274.369999999999</v>
      </c>
      <c r="N36" s="74"/>
      <c r="O36" s="73">
        <f>O13+O19+O26</f>
        <v>85213352</v>
      </c>
      <c r="P36" s="75"/>
      <c r="Q36" s="75"/>
    </row>
    <row r="37" spans="1:17" ht="16.5" thickBot="1" x14ac:dyDescent="0.3">
      <c r="A37" s="28"/>
      <c r="B37" s="27" t="s">
        <v>19</v>
      </c>
      <c r="C37" s="26">
        <f>C34+C36</f>
        <v>13540.73</v>
      </c>
      <c r="D37" s="26"/>
      <c r="E37" s="26">
        <f>E34+E35+E36</f>
        <v>138684276.19999999</v>
      </c>
      <c r="F37" s="26"/>
      <c r="G37" s="49">
        <f>G14+G20+G27+G29+G33</f>
        <v>102838.5</v>
      </c>
      <c r="H37" s="26">
        <f>H34+H36</f>
        <v>13540.73</v>
      </c>
      <c r="I37" s="42"/>
      <c r="J37" s="26">
        <f>J34+J35+J36</f>
        <v>143555835.56</v>
      </c>
      <c r="K37" s="26"/>
      <c r="L37" s="49">
        <f>L14+L20+L27+L29</f>
        <v>102838.5</v>
      </c>
      <c r="M37" s="26">
        <f>M34+M36</f>
        <v>13540.73</v>
      </c>
      <c r="N37" s="42"/>
      <c r="O37" s="58">
        <f>O34+O35+O36</f>
        <v>148615618.36000001</v>
      </c>
      <c r="P37" s="59"/>
      <c r="Q37" s="60">
        <f>Q14+Q20+Q27+Q29</f>
        <v>102838.5</v>
      </c>
    </row>
    <row r="40" spans="1:17" ht="20.25" x14ac:dyDescent="0.3">
      <c r="B40" s="45" t="s">
        <v>20</v>
      </c>
      <c r="C40" s="45"/>
      <c r="D40" s="45"/>
      <c r="E40" s="45"/>
      <c r="F40" s="45"/>
      <c r="G40" s="45"/>
      <c r="H40" s="45"/>
      <c r="J40" s="45" t="s">
        <v>25</v>
      </c>
      <c r="K40" s="45"/>
      <c r="L40" s="45"/>
    </row>
  </sheetData>
  <mergeCells count="29">
    <mergeCell ref="A2:Q2"/>
    <mergeCell ref="Q5:Q9"/>
    <mergeCell ref="A22:A27"/>
    <mergeCell ref="A29:A32"/>
    <mergeCell ref="A16:A20"/>
    <mergeCell ref="A11:A14"/>
    <mergeCell ref="H5:H9"/>
    <mergeCell ref="C5:C9"/>
    <mergeCell ref="A28:O28"/>
    <mergeCell ref="A15:O15"/>
    <mergeCell ref="J5:J9"/>
    <mergeCell ref="N5:N9"/>
    <mergeCell ref="E5:E9"/>
    <mergeCell ref="A21:O21"/>
    <mergeCell ref="I5:I9"/>
    <mergeCell ref="A4:A9"/>
    <mergeCell ref="P5:P9"/>
    <mergeCell ref="M4:Q4"/>
    <mergeCell ref="D5:D9"/>
    <mergeCell ref="O5:O9"/>
    <mergeCell ref="A10:O10"/>
    <mergeCell ref="M5:M9"/>
    <mergeCell ref="G5:G9"/>
    <mergeCell ref="L5:L9"/>
    <mergeCell ref="B4:B9"/>
    <mergeCell ref="F5:F9"/>
    <mergeCell ref="C4:G4"/>
    <mergeCell ref="K5:K9"/>
    <mergeCell ref="H4:L4"/>
  </mergeCells>
  <phoneticPr fontId="6" type="noConversion"/>
  <pageMargins left="0.31496062992125984" right="0.31496062992125984" top="0.74803149606299213" bottom="0.15748031496062992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BJ42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1" sqref="A21:O21"/>
    </sheetView>
  </sheetViews>
  <sheetFormatPr defaultRowHeight="15" x14ac:dyDescent="0.25"/>
  <cols>
    <col min="1" max="1" width="9.140625" style="29"/>
    <col min="2" max="2" width="26.85546875" style="29" customWidth="1"/>
    <col min="3" max="5" width="24.28515625" style="29" customWidth="1"/>
    <col min="6" max="6" width="18.85546875" style="29" customWidth="1"/>
    <col min="7" max="7" width="19.42578125" style="29" customWidth="1"/>
    <col min="8" max="10" width="24.28515625" style="29" customWidth="1"/>
    <col min="11" max="11" width="16.5703125" style="29" customWidth="1"/>
    <col min="12" max="15" width="24.28515625" style="29" customWidth="1"/>
    <col min="16" max="16" width="17" style="29" customWidth="1"/>
    <col min="17" max="17" width="20.28515625" style="29" customWidth="1"/>
    <col min="18" max="16384" width="9.140625" style="29"/>
  </cols>
  <sheetData>
    <row r="2" spans="1:17" ht="63.75" customHeight="1" x14ac:dyDescent="0.25">
      <c r="A2" s="97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6.5" thickBot="1" x14ac:dyDescent="0.3">
      <c r="A3" s="14"/>
      <c r="B3" s="14"/>
      <c r="C3" s="14"/>
      <c r="D3" s="14"/>
      <c r="E3" s="78"/>
      <c r="F3" s="14"/>
      <c r="G3" s="77"/>
      <c r="H3" s="14"/>
      <c r="I3" s="14"/>
      <c r="K3" s="82" t="s">
        <v>27</v>
      </c>
      <c r="L3" s="83">
        <v>1.1009807454596259</v>
      </c>
      <c r="M3" s="14"/>
      <c r="N3" s="14"/>
      <c r="O3" s="14"/>
      <c r="P3" s="82" t="s">
        <v>27</v>
      </c>
      <c r="Q3" s="83">
        <v>1.1994588296268005</v>
      </c>
    </row>
    <row r="4" spans="1:17" ht="16.5" thickBot="1" x14ac:dyDescent="0.3">
      <c r="A4" s="87" t="s">
        <v>0</v>
      </c>
      <c r="B4" s="87" t="s">
        <v>1</v>
      </c>
      <c r="C4" s="94">
        <v>2018</v>
      </c>
      <c r="D4" s="95"/>
      <c r="E4" s="95"/>
      <c r="F4" s="95"/>
      <c r="G4" s="105"/>
      <c r="H4" s="94">
        <v>2019</v>
      </c>
      <c r="I4" s="95"/>
      <c r="J4" s="95"/>
      <c r="K4" s="95"/>
      <c r="L4" s="96"/>
      <c r="M4" s="90">
        <v>2020</v>
      </c>
      <c r="N4" s="91"/>
      <c r="O4" s="91"/>
      <c r="P4" s="91"/>
      <c r="Q4" s="91"/>
    </row>
    <row r="5" spans="1:17" ht="15" customHeight="1" x14ac:dyDescent="0.25">
      <c r="A5" s="88"/>
      <c r="B5" s="88"/>
      <c r="C5" s="88" t="s">
        <v>17</v>
      </c>
      <c r="D5" s="88" t="s">
        <v>3</v>
      </c>
      <c r="E5" s="88" t="s">
        <v>22</v>
      </c>
      <c r="F5" s="106" t="s">
        <v>26</v>
      </c>
      <c r="G5" s="109" t="s">
        <v>21</v>
      </c>
      <c r="H5" s="110" t="s">
        <v>2</v>
      </c>
      <c r="I5" s="87" t="s">
        <v>3</v>
      </c>
      <c r="J5" s="87" t="s">
        <v>23</v>
      </c>
      <c r="K5" s="87" t="s">
        <v>26</v>
      </c>
      <c r="L5" s="106" t="s">
        <v>21</v>
      </c>
      <c r="M5" s="112" t="s">
        <v>2</v>
      </c>
      <c r="N5" s="87" t="s">
        <v>3</v>
      </c>
      <c r="O5" s="87" t="s">
        <v>23</v>
      </c>
      <c r="P5" s="87" t="s">
        <v>26</v>
      </c>
      <c r="Q5" s="87" t="s">
        <v>21</v>
      </c>
    </row>
    <row r="6" spans="1:17" ht="15" customHeight="1" x14ac:dyDescent="0.25">
      <c r="A6" s="88"/>
      <c r="B6" s="88"/>
      <c r="C6" s="88"/>
      <c r="D6" s="88"/>
      <c r="E6" s="88"/>
      <c r="F6" s="107"/>
      <c r="G6" s="109"/>
      <c r="H6" s="110"/>
      <c r="I6" s="88"/>
      <c r="J6" s="88"/>
      <c r="K6" s="88"/>
      <c r="L6" s="107"/>
      <c r="M6" s="110"/>
      <c r="N6" s="88"/>
      <c r="O6" s="88"/>
      <c r="P6" s="88"/>
      <c r="Q6" s="88"/>
    </row>
    <row r="7" spans="1:17" ht="15" customHeight="1" x14ac:dyDescent="0.25">
      <c r="A7" s="88"/>
      <c r="B7" s="88"/>
      <c r="C7" s="88"/>
      <c r="D7" s="88"/>
      <c r="E7" s="88"/>
      <c r="F7" s="107"/>
      <c r="G7" s="109"/>
      <c r="H7" s="110"/>
      <c r="I7" s="88"/>
      <c r="J7" s="88"/>
      <c r="K7" s="88"/>
      <c r="L7" s="107"/>
      <c r="M7" s="110"/>
      <c r="N7" s="88"/>
      <c r="O7" s="88"/>
      <c r="P7" s="88"/>
      <c r="Q7" s="88"/>
    </row>
    <row r="8" spans="1:17" ht="15" customHeight="1" x14ac:dyDescent="0.25">
      <c r="A8" s="88"/>
      <c r="B8" s="88"/>
      <c r="C8" s="88"/>
      <c r="D8" s="88"/>
      <c r="E8" s="88"/>
      <c r="F8" s="107"/>
      <c r="G8" s="109"/>
      <c r="H8" s="110"/>
      <c r="I8" s="88"/>
      <c r="J8" s="88"/>
      <c r="K8" s="88"/>
      <c r="L8" s="107"/>
      <c r="M8" s="110"/>
      <c r="N8" s="88"/>
      <c r="O8" s="88"/>
      <c r="P8" s="88"/>
      <c r="Q8" s="88"/>
    </row>
    <row r="9" spans="1:17" ht="69" customHeight="1" thickBot="1" x14ac:dyDescent="0.3">
      <c r="A9" s="89"/>
      <c r="B9" s="89"/>
      <c r="C9" s="89"/>
      <c r="D9" s="89"/>
      <c r="E9" s="89"/>
      <c r="F9" s="108"/>
      <c r="G9" s="109"/>
      <c r="H9" s="111"/>
      <c r="I9" s="89"/>
      <c r="J9" s="89"/>
      <c r="K9" s="89"/>
      <c r="L9" s="108"/>
      <c r="M9" s="111"/>
      <c r="N9" s="89"/>
      <c r="O9" s="89"/>
      <c r="P9" s="89"/>
      <c r="Q9" s="89"/>
    </row>
    <row r="10" spans="1:17" ht="16.5" thickBot="1" x14ac:dyDescent="0.3">
      <c r="A10" s="113" t="s">
        <v>4</v>
      </c>
      <c r="B10" s="114"/>
      <c r="C10" s="114"/>
      <c r="D10" s="114"/>
      <c r="E10" s="114"/>
      <c r="F10" s="114"/>
      <c r="G10" s="115"/>
      <c r="H10" s="114"/>
      <c r="I10" s="114"/>
      <c r="J10" s="114"/>
      <c r="K10" s="114"/>
      <c r="L10" s="116"/>
      <c r="M10" s="114"/>
      <c r="N10" s="114"/>
      <c r="O10" s="114"/>
      <c r="P10" s="117"/>
      <c r="Q10" s="118"/>
    </row>
    <row r="11" spans="1:17" ht="16.5" thickBot="1" x14ac:dyDescent="0.3">
      <c r="A11" s="119">
        <v>1</v>
      </c>
      <c r="B11" s="120" t="s">
        <v>5</v>
      </c>
      <c r="C11" s="120">
        <f>C12</f>
        <v>300</v>
      </c>
      <c r="D11" s="121"/>
      <c r="E11" s="120">
        <f>E12</f>
        <v>7168827</v>
      </c>
      <c r="F11" s="122"/>
      <c r="G11" s="123"/>
      <c r="H11" s="124">
        <f>H12</f>
        <v>300</v>
      </c>
      <c r="I11" s="120"/>
      <c r="J11" s="120">
        <f>J12</f>
        <v>7455579</v>
      </c>
      <c r="K11" s="122"/>
      <c r="L11" s="123"/>
      <c r="M11" s="124">
        <f>M12</f>
        <v>300</v>
      </c>
      <c r="N11" s="121"/>
      <c r="O11" s="120">
        <f>O12</f>
        <v>7753802.9999999991</v>
      </c>
      <c r="P11" s="120"/>
      <c r="Q11" s="120"/>
    </row>
    <row r="12" spans="1:17" ht="15.75" x14ac:dyDescent="0.25">
      <c r="A12" s="125"/>
      <c r="B12" s="126" t="s">
        <v>6</v>
      </c>
      <c r="C12" s="127">
        <v>300</v>
      </c>
      <c r="D12" s="127">
        <v>23896.09</v>
      </c>
      <c r="E12" s="127">
        <f>C12*D12</f>
        <v>7168827</v>
      </c>
      <c r="F12" s="128"/>
      <c r="G12" s="129"/>
      <c r="H12" s="126">
        <v>300</v>
      </c>
      <c r="I12" s="130">
        <v>24851.93</v>
      </c>
      <c r="J12" s="130">
        <f>H12*I12</f>
        <v>7455579</v>
      </c>
      <c r="K12" s="131"/>
      <c r="L12" s="129"/>
      <c r="M12" s="132">
        <v>300</v>
      </c>
      <c r="N12" s="130">
        <v>25846.01</v>
      </c>
      <c r="O12" s="130">
        <f>M12*N12</f>
        <v>7753802.9999999991</v>
      </c>
      <c r="P12" s="130"/>
      <c r="Q12" s="130"/>
    </row>
    <row r="13" spans="1:17" ht="15.75" x14ac:dyDescent="0.25">
      <c r="A13" s="125"/>
      <c r="B13" s="133" t="s">
        <v>7</v>
      </c>
      <c r="C13" s="133">
        <v>5791</v>
      </c>
      <c r="D13" s="133">
        <v>7563.46</v>
      </c>
      <c r="E13" s="127">
        <f>C13*D13</f>
        <v>43799996.859999999</v>
      </c>
      <c r="F13" s="134"/>
      <c r="G13" s="129"/>
      <c r="H13" s="135">
        <v>5791</v>
      </c>
      <c r="I13" s="136">
        <v>7865.99</v>
      </c>
      <c r="J13" s="130">
        <f>H13*I13</f>
        <v>45551948.089999996</v>
      </c>
      <c r="K13" s="131"/>
      <c r="L13" s="129"/>
      <c r="M13" s="137">
        <v>5791</v>
      </c>
      <c r="N13" s="136">
        <v>8180.63</v>
      </c>
      <c r="O13" s="130">
        <f>M13*N13</f>
        <v>47374028.329999998</v>
      </c>
      <c r="P13" s="130"/>
      <c r="Q13" s="130"/>
    </row>
    <row r="14" spans="1:17" ht="16.5" thickBot="1" x14ac:dyDescent="0.3">
      <c r="A14" s="138"/>
      <c r="B14" s="139" t="s">
        <v>8</v>
      </c>
      <c r="C14" s="140">
        <f>C12+C13</f>
        <v>6091</v>
      </c>
      <c r="D14" s="140"/>
      <c r="E14" s="140">
        <f>E12+E13</f>
        <v>50968823.859999999</v>
      </c>
      <c r="F14" s="141">
        <v>49.954999999999998</v>
      </c>
      <c r="G14" s="123">
        <f>ROUND(E14*(100-F14)/100/1000,1)</f>
        <v>25507.3</v>
      </c>
      <c r="H14" s="142">
        <f>H12+H13</f>
        <v>6091</v>
      </c>
      <c r="I14" s="140"/>
      <c r="J14" s="140">
        <f>J12+J13</f>
        <v>53007527.089999996</v>
      </c>
      <c r="K14" s="141">
        <f>F14*$L$3</f>
        <v>54.999493139435607</v>
      </c>
      <c r="L14" s="123">
        <f>ROUND(J14*(100-K14)/100/1000,1)</f>
        <v>23853.7</v>
      </c>
      <c r="M14" s="142"/>
      <c r="N14" s="143"/>
      <c r="O14" s="140">
        <f>O12+O13</f>
        <v>55127831.329999998</v>
      </c>
      <c r="P14" s="140">
        <f>F14*$Q$3</f>
        <v>59.918965834006819</v>
      </c>
      <c r="Q14" s="140">
        <f>O14*(100-P14)/100/1000</f>
        <v>22095.804910348394</v>
      </c>
    </row>
    <row r="15" spans="1:17" ht="16.5" thickBot="1" x14ac:dyDescent="0.3">
      <c r="A15" s="144" t="s">
        <v>9</v>
      </c>
      <c r="B15" s="145"/>
      <c r="C15" s="145"/>
      <c r="D15" s="145"/>
      <c r="E15" s="145"/>
      <c r="F15" s="145"/>
      <c r="G15" s="115"/>
      <c r="H15" s="145"/>
      <c r="I15" s="145"/>
      <c r="J15" s="145"/>
      <c r="K15" s="145"/>
      <c r="L15" s="115"/>
      <c r="M15" s="145"/>
      <c r="N15" s="145"/>
      <c r="O15" s="145"/>
      <c r="P15" s="117"/>
      <c r="Q15" s="118"/>
    </row>
    <row r="16" spans="1:17" ht="15.75" x14ac:dyDescent="0.25">
      <c r="A16" s="119">
        <v>2</v>
      </c>
      <c r="B16" s="146" t="s">
        <v>5</v>
      </c>
      <c r="C16" s="147">
        <v>73.099999999999994</v>
      </c>
      <c r="D16" s="147"/>
      <c r="E16" s="147">
        <v>4192340</v>
      </c>
      <c r="F16" s="148"/>
      <c r="G16" s="123"/>
      <c r="H16" s="146">
        <v>73.099999999999994</v>
      </c>
      <c r="I16" s="149"/>
      <c r="J16" s="147">
        <v>4319710</v>
      </c>
      <c r="K16" s="148"/>
      <c r="L16" s="123"/>
      <c r="M16" s="146">
        <v>73.099999999999994</v>
      </c>
      <c r="N16" s="149"/>
      <c r="O16" s="147">
        <v>4447080</v>
      </c>
      <c r="P16" s="147"/>
      <c r="Q16" s="147"/>
    </row>
    <row r="17" spans="1:17" ht="15.75" x14ac:dyDescent="0.25">
      <c r="A17" s="125"/>
      <c r="B17" s="126" t="s">
        <v>10</v>
      </c>
      <c r="C17" s="127">
        <v>31</v>
      </c>
      <c r="D17" s="127">
        <v>60000</v>
      </c>
      <c r="E17" s="127">
        <v>1860000</v>
      </c>
      <c r="F17" s="128"/>
      <c r="G17" s="129"/>
      <c r="H17" s="126">
        <v>31</v>
      </c>
      <c r="I17" s="127">
        <v>61800</v>
      </c>
      <c r="J17" s="127">
        <v>1915800</v>
      </c>
      <c r="K17" s="128"/>
      <c r="L17" s="129"/>
      <c r="M17" s="126">
        <v>31</v>
      </c>
      <c r="N17" s="127">
        <v>63600</v>
      </c>
      <c r="O17" s="127">
        <v>1971600</v>
      </c>
      <c r="P17" s="127"/>
      <c r="Q17" s="127"/>
    </row>
    <row r="18" spans="1:17" ht="15.75" x14ac:dyDescent="0.25">
      <c r="A18" s="125"/>
      <c r="B18" s="126" t="s">
        <v>11</v>
      </c>
      <c r="C18" s="127">
        <v>42.1</v>
      </c>
      <c r="D18" s="127">
        <v>55400</v>
      </c>
      <c r="E18" s="127">
        <v>2332340</v>
      </c>
      <c r="F18" s="128"/>
      <c r="G18" s="129"/>
      <c r="H18" s="126">
        <v>42.1</v>
      </c>
      <c r="I18" s="127">
        <v>57100</v>
      </c>
      <c r="J18" s="127">
        <v>2403910</v>
      </c>
      <c r="K18" s="128"/>
      <c r="L18" s="129"/>
      <c r="M18" s="126">
        <v>42.1</v>
      </c>
      <c r="N18" s="127">
        <v>58800</v>
      </c>
      <c r="O18" s="127">
        <v>2475480</v>
      </c>
      <c r="P18" s="127"/>
      <c r="Q18" s="127"/>
    </row>
    <row r="19" spans="1:17" ht="15.75" x14ac:dyDescent="0.25">
      <c r="A19" s="125"/>
      <c r="B19" s="135" t="s">
        <v>7</v>
      </c>
      <c r="C19" s="133">
        <v>2471</v>
      </c>
      <c r="D19" s="133">
        <v>6890</v>
      </c>
      <c r="E19" s="127">
        <v>17025190</v>
      </c>
      <c r="F19" s="128"/>
      <c r="G19" s="129"/>
      <c r="H19" s="150">
        <v>2471</v>
      </c>
      <c r="I19" s="133">
        <v>7303.4</v>
      </c>
      <c r="J19" s="127">
        <v>18046701.399999999</v>
      </c>
      <c r="K19" s="128"/>
      <c r="L19" s="129"/>
      <c r="M19" s="150">
        <v>2471</v>
      </c>
      <c r="N19" s="133">
        <v>7741.6</v>
      </c>
      <c r="O19" s="127">
        <v>19129493.600000001</v>
      </c>
      <c r="P19" s="127"/>
      <c r="Q19" s="127"/>
    </row>
    <row r="20" spans="1:17" ht="16.5" thickBot="1" x14ac:dyDescent="0.3">
      <c r="A20" s="138"/>
      <c r="B20" s="139" t="s">
        <v>8</v>
      </c>
      <c r="C20" s="140">
        <f>C17+C18+C19</f>
        <v>2544.1</v>
      </c>
      <c r="D20" s="140"/>
      <c r="E20" s="140">
        <f>SUM(E17:E19)</f>
        <v>21217530</v>
      </c>
      <c r="F20" s="141">
        <v>3</v>
      </c>
      <c r="G20" s="123">
        <f>ROUND(E20*(100-F20)/100/1000,1)</f>
        <v>20581</v>
      </c>
      <c r="H20" s="142">
        <f>H17+H18+H19</f>
        <v>2544.1</v>
      </c>
      <c r="I20" s="143"/>
      <c r="J20" s="140">
        <f>SUM(J17:J19)</f>
        <v>22366411.399999999</v>
      </c>
      <c r="K20" s="141">
        <f>F20*$L$3</f>
        <v>3.3029422363788776</v>
      </c>
      <c r="L20" s="123">
        <f>ROUND(J20*(100-K20)/100/1000,1)</f>
        <v>21627.7</v>
      </c>
      <c r="M20" s="142">
        <f>M17+M18+M19</f>
        <v>2544.1</v>
      </c>
      <c r="N20" s="143"/>
      <c r="O20" s="140">
        <f>SUM(O17:O19)</f>
        <v>23576573.600000001</v>
      </c>
      <c r="P20" s="140">
        <f>F20*$Q$3</f>
        <v>3.5983764888804015</v>
      </c>
      <c r="Q20" s="140">
        <f>O20*(100-P20)/100/1000</f>
        <v>22728.199718694021</v>
      </c>
    </row>
    <row r="21" spans="1:17" ht="16.5" thickBot="1" x14ac:dyDescent="0.3">
      <c r="A21" s="113" t="s">
        <v>12</v>
      </c>
      <c r="B21" s="114"/>
      <c r="C21" s="114"/>
      <c r="D21" s="114"/>
      <c r="E21" s="114"/>
      <c r="F21" s="114"/>
      <c r="G21" s="115"/>
      <c r="H21" s="114"/>
      <c r="I21" s="114"/>
      <c r="J21" s="114"/>
      <c r="K21" s="114"/>
      <c r="L21" s="115"/>
      <c r="M21" s="114"/>
      <c r="N21" s="114"/>
      <c r="O21" s="114"/>
      <c r="P21" s="117"/>
      <c r="Q21" s="118"/>
    </row>
    <row r="22" spans="1:17" ht="15.75" x14ac:dyDescent="0.25">
      <c r="A22" s="119">
        <v>3</v>
      </c>
      <c r="B22" s="146" t="s">
        <v>5</v>
      </c>
      <c r="C22" s="147">
        <v>625.76</v>
      </c>
      <c r="D22" s="147"/>
      <c r="E22" s="147">
        <v>14705171.84</v>
      </c>
      <c r="F22" s="148"/>
      <c r="G22" s="123"/>
      <c r="H22" s="146">
        <v>625.76</v>
      </c>
      <c r="I22" s="149"/>
      <c r="J22" s="147">
        <v>15425370.08</v>
      </c>
      <c r="K22" s="148"/>
      <c r="L22" s="123"/>
      <c r="M22" s="146">
        <v>625.76</v>
      </c>
      <c r="N22" s="149"/>
      <c r="O22" s="147">
        <v>16165843.359999999</v>
      </c>
      <c r="P22" s="147"/>
      <c r="Q22" s="147"/>
    </row>
    <row r="23" spans="1:17" ht="15.75" x14ac:dyDescent="0.25">
      <c r="A23" s="125"/>
      <c r="B23" s="126" t="s">
        <v>10</v>
      </c>
      <c r="C23" s="127">
        <v>76</v>
      </c>
      <c r="D23" s="127">
        <v>42240</v>
      </c>
      <c r="E23" s="126">
        <v>3210240</v>
      </c>
      <c r="F23" s="151"/>
      <c r="G23" s="129"/>
      <c r="H23" s="126">
        <v>76</v>
      </c>
      <c r="I23" s="127">
        <v>44309</v>
      </c>
      <c r="J23" s="126">
        <v>3367484</v>
      </c>
      <c r="K23" s="151"/>
      <c r="L23" s="129"/>
      <c r="M23" s="126">
        <v>76</v>
      </c>
      <c r="N23" s="127">
        <v>46435</v>
      </c>
      <c r="O23" s="126">
        <v>3529060</v>
      </c>
      <c r="P23" s="126"/>
      <c r="Q23" s="126"/>
    </row>
    <row r="24" spans="1:17" ht="15.75" x14ac:dyDescent="0.25">
      <c r="A24" s="125"/>
      <c r="B24" s="126" t="s">
        <v>13</v>
      </c>
      <c r="C24" s="127">
        <v>549.76</v>
      </c>
      <c r="D24" s="127">
        <v>20909</v>
      </c>
      <c r="E24" s="126">
        <v>11494931.84</v>
      </c>
      <c r="F24" s="151"/>
      <c r="G24" s="129"/>
      <c r="H24" s="126">
        <v>549.76</v>
      </c>
      <c r="I24" s="127">
        <v>21933</v>
      </c>
      <c r="J24" s="126">
        <v>12057886.08</v>
      </c>
      <c r="K24" s="151"/>
      <c r="L24" s="129"/>
      <c r="M24" s="126">
        <v>549.76</v>
      </c>
      <c r="N24" s="127">
        <v>22986</v>
      </c>
      <c r="O24" s="126">
        <v>12636783.359999999</v>
      </c>
      <c r="P24" s="126"/>
      <c r="Q24" s="126"/>
    </row>
    <row r="25" spans="1:17" ht="15.75" x14ac:dyDescent="0.25">
      <c r="A25" s="125"/>
      <c r="B25" s="126" t="s">
        <v>16</v>
      </c>
      <c r="C25" s="127">
        <v>1990</v>
      </c>
      <c r="D25" s="127">
        <v>1336</v>
      </c>
      <c r="E25" s="126">
        <v>2658640</v>
      </c>
      <c r="F25" s="151"/>
      <c r="G25" s="129"/>
      <c r="H25" s="126">
        <v>1990</v>
      </c>
      <c r="I25" s="127">
        <v>1401</v>
      </c>
      <c r="J25" s="126">
        <v>2787990</v>
      </c>
      <c r="K25" s="151"/>
      <c r="L25" s="129"/>
      <c r="M25" s="126">
        <v>1990</v>
      </c>
      <c r="N25" s="127">
        <v>1468</v>
      </c>
      <c r="O25" s="126">
        <v>2921320</v>
      </c>
      <c r="P25" s="126"/>
      <c r="Q25" s="126"/>
    </row>
    <row r="26" spans="1:17" ht="15.75" x14ac:dyDescent="0.25">
      <c r="A26" s="125"/>
      <c r="B26" s="135" t="s">
        <v>14</v>
      </c>
      <c r="C26" s="133">
        <v>3012.37</v>
      </c>
      <c r="D26" s="133">
        <v>5650</v>
      </c>
      <c r="E26" s="126">
        <v>17019890.5</v>
      </c>
      <c r="F26" s="152"/>
      <c r="G26" s="129"/>
      <c r="H26" s="135">
        <v>3012.37</v>
      </c>
      <c r="I26" s="133">
        <v>5927</v>
      </c>
      <c r="J26" s="126">
        <v>17854316.989999998</v>
      </c>
      <c r="K26" s="152"/>
      <c r="L26" s="129"/>
      <c r="M26" s="135">
        <v>3012.37</v>
      </c>
      <c r="N26" s="133">
        <v>6211</v>
      </c>
      <c r="O26" s="126">
        <v>18709830.07</v>
      </c>
      <c r="P26" s="126"/>
      <c r="Q26" s="126"/>
    </row>
    <row r="27" spans="1:17" ht="16.5" thickBot="1" x14ac:dyDescent="0.3">
      <c r="A27" s="138"/>
      <c r="B27" s="139" t="s">
        <v>18</v>
      </c>
      <c r="C27" s="140">
        <f>C23+C24+C26</f>
        <v>3638.13</v>
      </c>
      <c r="D27" s="140"/>
      <c r="E27" s="140">
        <f>E26+E25+E22</f>
        <v>34383702.340000004</v>
      </c>
      <c r="F27" s="141">
        <v>5</v>
      </c>
      <c r="G27" s="123">
        <f>ROUND(E27*(100-F27)/100/1000,1)</f>
        <v>32664.5</v>
      </c>
      <c r="H27" s="142">
        <f>H23+H24+H26</f>
        <v>3638.13</v>
      </c>
      <c r="I27" s="143"/>
      <c r="J27" s="140">
        <f>J22+J25+J26</f>
        <v>36067677.069999993</v>
      </c>
      <c r="K27" s="141">
        <f>F27*$L$3</f>
        <v>5.5049037272981298</v>
      </c>
      <c r="L27" s="123">
        <f>ROUND(J27*(100-K27)/100/1000,1)</f>
        <v>34082.199999999997</v>
      </c>
      <c r="M27" s="142">
        <f>M23+M24+M26</f>
        <v>3638.13</v>
      </c>
      <c r="N27" s="143"/>
      <c r="O27" s="140">
        <f>O22+O25+O26</f>
        <v>37796993.43</v>
      </c>
      <c r="P27" s="140">
        <f>F27*$Q$3</f>
        <v>5.997294148134003</v>
      </c>
      <c r="Q27" s="140">
        <f>O27*(100-P27)/100/1000</f>
        <v>35530.196554852017</v>
      </c>
    </row>
    <row r="28" spans="1:17" ht="16.5" thickBot="1" x14ac:dyDescent="0.3">
      <c r="A28" s="113" t="s">
        <v>15</v>
      </c>
      <c r="B28" s="114"/>
      <c r="C28" s="114"/>
      <c r="D28" s="114"/>
      <c r="E28" s="114"/>
      <c r="F28" s="116"/>
      <c r="G28" s="115"/>
      <c r="H28" s="114"/>
      <c r="I28" s="114"/>
      <c r="J28" s="114"/>
      <c r="K28" s="116"/>
      <c r="L28" s="115"/>
      <c r="M28" s="114"/>
      <c r="N28" s="114"/>
      <c r="O28" s="114"/>
      <c r="P28" s="117"/>
      <c r="Q28" s="118"/>
    </row>
    <row r="29" spans="1:17" ht="15.75" x14ac:dyDescent="0.25">
      <c r="A29" s="119">
        <v>4</v>
      </c>
      <c r="B29" s="148" t="s">
        <v>5</v>
      </c>
      <c r="C29" s="148">
        <v>1267.5</v>
      </c>
      <c r="D29" s="147"/>
      <c r="E29" s="148">
        <v>32114220</v>
      </c>
      <c r="F29" s="153"/>
      <c r="G29" s="123"/>
      <c r="H29" s="154">
        <v>1267.5</v>
      </c>
      <c r="I29" s="149"/>
      <c r="J29" s="148">
        <v>32114220</v>
      </c>
      <c r="K29" s="153"/>
      <c r="L29" s="123"/>
      <c r="M29" s="154">
        <v>1267.5</v>
      </c>
      <c r="N29" s="149"/>
      <c r="O29" s="148">
        <v>32114220</v>
      </c>
      <c r="P29" s="123"/>
      <c r="Q29" s="123">
        <v>20362.900000000001</v>
      </c>
    </row>
    <row r="30" spans="1:17" ht="15.75" x14ac:dyDescent="0.25">
      <c r="A30" s="125"/>
      <c r="B30" s="128" t="s">
        <v>10</v>
      </c>
      <c r="C30" s="128">
        <v>34.4</v>
      </c>
      <c r="D30" s="127">
        <v>65900</v>
      </c>
      <c r="E30" s="151">
        <v>2266960</v>
      </c>
      <c r="F30" s="155"/>
      <c r="G30" s="129"/>
      <c r="H30" s="151">
        <v>34.4</v>
      </c>
      <c r="I30" s="127">
        <v>65900</v>
      </c>
      <c r="J30" s="151">
        <v>2266960</v>
      </c>
      <c r="K30" s="155"/>
      <c r="L30" s="129"/>
      <c r="M30" s="151">
        <v>34.4</v>
      </c>
      <c r="N30" s="127">
        <v>65900</v>
      </c>
      <c r="O30" s="151">
        <v>2266960</v>
      </c>
      <c r="P30" s="129"/>
      <c r="Q30" s="129"/>
    </row>
    <row r="31" spans="1:17" ht="15.75" x14ac:dyDescent="0.25">
      <c r="A31" s="125"/>
      <c r="B31" s="128" t="s">
        <v>11</v>
      </c>
      <c r="C31" s="128">
        <v>34.799999999999997</v>
      </c>
      <c r="D31" s="127">
        <v>65700</v>
      </c>
      <c r="E31" s="151">
        <v>2286360</v>
      </c>
      <c r="F31" s="155"/>
      <c r="G31" s="129"/>
      <c r="H31" s="151">
        <v>34.799999999999997</v>
      </c>
      <c r="I31" s="127">
        <v>65700</v>
      </c>
      <c r="J31" s="151">
        <v>2286360</v>
      </c>
      <c r="K31" s="155"/>
      <c r="L31" s="129"/>
      <c r="M31" s="151">
        <v>34.799999999999997</v>
      </c>
      <c r="N31" s="127">
        <v>65700</v>
      </c>
      <c r="O31" s="151">
        <v>2286360</v>
      </c>
      <c r="P31" s="129"/>
      <c r="Q31" s="129"/>
    </row>
    <row r="32" spans="1:17" ht="16.5" thickBot="1" x14ac:dyDescent="0.3">
      <c r="A32" s="138"/>
      <c r="B32" s="156" t="s">
        <v>6</v>
      </c>
      <c r="C32" s="156">
        <v>1198.3</v>
      </c>
      <c r="D32" s="157">
        <v>23000</v>
      </c>
      <c r="E32" s="151">
        <v>27560900</v>
      </c>
      <c r="F32" s="155"/>
      <c r="G32" s="129"/>
      <c r="H32" s="151">
        <v>1198.3</v>
      </c>
      <c r="I32" s="157">
        <v>23000</v>
      </c>
      <c r="J32" s="151">
        <v>27560900</v>
      </c>
      <c r="K32" s="155"/>
      <c r="L32" s="129"/>
      <c r="M32" s="151">
        <v>1198.3</v>
      </c>
      <c r="N32" s="157">
        <v>23000</v>
      </c>
      <c r="O32" s="151">
        <v>27560900</v>
      </c>
      <c r="P32" s="129"/>
      <c r="Q32" s="129"/>
    </row>
    <row r="33" spans="1:62" ht="16.5" thickBot="1" x14ac:dyDescent="0.3">
      <c r="A33" s="158"/>
      <c r="B33" s="139" t="s">
        <v>8</v>
      </c>
      <c r="C33" s="141">
        <f>C29</f>
        <v>1267.5</v>
      </c>
      <c r="D33" s="157"/>
      <c r="E33" s="140">
        <f>E29</f>
        <v>32114220</v>
      </c>
      <c r="F33" s="159">
        <v>25</v>
      </c>
      <c r="G33" s="123">
        <f>ROUND(E33*(100-F33)/100/1000,1)</f>
        <v>24085.7</v>
      </c>
      <c r="H33" s="152"/>
      <c r="I33" s="157"/>
      <c r="J33" s="140">
        <f>J29</f>
        <v>32114220</v>
      </c>
      <c r="K33" s="141">
        <f>F33*$L$3</f>
        <v>27.524518636490647</v>
      </c>
      <c r="L33" s="123">
        <f>ROUND(J33*(100-K33)/100/1000,1)</f>
        <v>23274.9</v>
      </c>
      <c r="M33" s="160"/>
      <c r="N33" s="157"/>
      <c r="O33" s="140">
        <f>O29</f>
        <v>32114220</v>
      </c>
      <c r="P33" s="140">
        <f>F33*$Q$3</f>
        <v>29.986470740670011</v>
      </c>
      <c r="Q33" s="140">
        <f>O33*(100-P33)/100/1000</f>
        <v>22484.298816105606</v>
      </c>
    </row>
    <row r="34" spans="1:62" s="70" customFormat="1" ht="22.5" customHeight="1" thickBot="1" x14ac:dyDescent="0.3">
      <c r="A34" s="161"/>
      <c r="B34" s="162" t="s">
        <v>5</v>
      </c>
      <c r="C34" s="163">
        <f>C11+C16+C22+C29</f>
        <v>2266.36</v>
      </c>
      <c r="D34" s="164"/>
      <c r="E34" s="165">
        <f>E11+E16+E22+E29</f>
        <v>58180558.840000004</v>
      </c>
      <c r="F34" s="166"/>
      <c r="G34" s="166"/>
      <c r="H34" s="167">
        <f>H11+H16+H22+H29</f>
        <v>2266.36</v>
      </c>
      <c r="I34" s="164"/>
      <c r="J34" s="168">
        <f>J11+J16+J22+J29</f>
        <v>59314879.079999998</v>
      </c>
      <c r="K34" s="165"/>
      <c r="L34" s="169"/>
      <c r="M34" s="167">
        <f>M11+M16+M22+M29</f>
        <v>2266.36</v>
      </c>
      <c r="N34" s="164"/>
      <c r="O34" s="165">
        <f>O11+O16+O22+O29</f>
        <v>60480946.359999999</v>
      </c>
      <c r="P34" s="166"/>
      <c r="Q34" s="166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</row>
    <row r="35" spans="1:62" s="70" customFormat="1" ht="15.75" x14ac:dyDescent="0.25">
      <c r="A35" s="170"/>
      <c r="B35" s="135" t="s">
        <v>16</v>
      </c>
      <c r="C35" s="171">
        <f>C25</f>
        <v>1990</v>
      </c>
      <c r="D35" s="133"/>
      <c r="E35" s="171">
        <f>E25</f>
        <v>2658640</v>
      </c>
      <c r="F35" s="171"/>
      <c r="G35" s="123"/>
      <c r="H35" s="172">
        <f>H25</f>
        <v>1990</v>
      </c>
      <c r="I35" s="133"/>
      <c r="J35" s="171">
        <f>J25</f>
        <v>2787990</v>
      </c>
      <c r="K35" s="171"/>
      <c r="L35" s="123"/>
      <c r="M35" s="172">
        <f>M25</f>
        <v>1990</v>
      </c>
      <c r="N35" s="133"/>
      <c r="O35" s="171">
        <f>O25</f>
        <v>2921320</v>
      </c>
      <c r="P35" s="173"/>
      <c r="Q35" s="173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</row>
    <row r="36" spans="1:62" s="70" customFormat="1" ht="15.75" x14ac:dyDescent="0.25">
      <c r="A36" s="174"/>
      <c r="B36" s="123" t="s">
        <v>14</v>
      </c>
      <c r="C36" s="123">
        <f>C13+C19+C26</f>
        <v>11274.369999999999</v>
      </c>
      <c r="D36" s="123"/>
      <c r="E36" s="123">
        <f>E13+E19+E26</f>
        <v>77845077.359999999</v>
      </c>
      <c r="F36" s="153"/>
      <c r="G36" s="123"/>
      <c r="H36" s="175">
        <f>H13+H19+H26</f>
        <v>11274.369999999999</v>
      </c>
      <c r="I36" s="123"/>
      <c r="J36" s="123">
        <f>J13+J19+J26</f>
        <v>81452966.479999989</v>
      </c>
      <c r="K36" s="153"/>
      <c r="L36" s="123"/>
      <c r="M36" s="175">
        <f>M13+M19+M26</f>
        <v>11274.369999999999</v>
      </c>
      <c r="N36" s="123"/>
      <c r="O36" s="123">
        <f>O13+O19+O26</f>
        <v>85213352</v>
      </c>
      <c r="P36" s="123"/>
      <c r="Q36" s="123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</row>
    <row r="37" spans="1:62" s="84" customFormat="1" ht="15.75" x14ac:dyDescent="0.25">
      <c r="A37" s="176"/>
      <c r="B37" s="176" t="s">
        <v>28</v>
      </c>
      <c r="C37" s="176"/>
      <c r="D37" s="176"/>
      <c r="E37" s="176"/>
      <c r="F37" s="177"/>
      <c r="G37" s="123">
        <f>G14+G20+G27+G33</f>
        <v>102838.5</v>
      </c>
      <c r="H37" s="178"/>
      <c r="I37" s="176"/>
      <c r="J37" s="176"/>
      <c r="K37" s="177"/>
      <c r="L37" s="123">
        <f>L14+L20+L27+L33</f>
        <v>102838.5</v>
      </c>
      <c r="M37" s="178"/>
      <c r="N37" s="176"/>
      <c r="O37" s="176"/>
      <c r="P37" s="176"/>
      <c r="Q37" s="123">
        <f>Q14+Q20+Q27+Q33</f>
        <v>102838.50000000003</v>
      </c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</row>
    <row r="38" spans="1:62" ht="16.5" hidden="1" thickBot="1" x14ac:dyDescent="0.3">
      <c r="A38" s="28"/>
      <c r="B38" s="27" t="s">
        <v>19</v>
      </c>
      <c r="C38" s="26">
        <f>C34+C36</f>
        <v>13540.73</v>
      </c>
      <c r="D38" s="26"/>
      <c r="E38" s="26">
        <f>E34+E35+E36</f>
        <v>138684276.19999999</v>
      </c>
      <c r="F38" s="26"/>
      <c r="G38" s="58"/>
      <c r="H38" s="62">
        <f>H34+H36</f>
        <v>13540.73</v>
      </c>
      <c r="I38" s="42"/>
      <c r="J38" s="26">
        <f>J34+J35+J36</f>
        <v>143555835.56</v>
      </c>
      <c r="K38" s="26"/>
      <c r="L38" s="61">
        <f>L14+L20+L27+L29</f>
        <v>79563.600000000006</v>
      </c>
      <c r="M38" s="62">
        <f>M34+M36</f>
        <v>13540.73</v>
      </c>
      <c r="N38" s="42"/>
      <c r="O38" s="58">
        <f>O34+O35+O36</f>
        <v>148615618.36000001</v>
      </c>
      <c r="P38" s="59"/>
      <c r="Q38" s="60">
        <f>Q14+Q20+Q27+Q29</f>
        <v>100717.10118389444</v>
      </c>
    </row>
    <row r="39" spans="1:62" x14ac:dyDescent="0.25">
      <c r="Q39" s="80">
        <f>L36-Q36</f>
        <v>0</v>
      </c>
    </row>
    <row r="40" spans="1:62" x14ac:dyDescent="0.25">
      <c r="Q40" s="80"/>
    </row>
    <row r="41" spans="1:62" ht="20.25" x14ac:dyDescent="0.3">
      <c r="A41" s="104" t="s">
        <v>20</v>
      </c>
      <c r="B41" s="104"/>
      <c r="C41" s="104"/>
      <c r="D41" s="104"/>
      <c r="E41" s="104"/>
      <c r="F41" s="45"/>
      <c r="G41" s="79"/>
      <c r="H41" s="45"/>
      <c r="J41" s="45" t="s">
        <v>25</v>
      </c>
      <c r="K41" s="45"/>
      <c r="L41" s="81"/>
    </row>
    <row r="42" spans="1:62" x14ac:dyDescent="0.25">
      <c r="A42" s="104"/>
      <c r="B42" s="104"/>
      <c r="C42" s="104"/>
      <c r="D42" s="104"/>
      <c r="E42" s="104"/>
      <c r="G42" s="80"/>
    </row>
  </sheetData>
  <mergeCells count="30">
    <mergeCell ref="P5:P9"/>
    <mergeCell ref="Q5:Q9"/>
    <mergeCell ref="A29:A32"/>
    <mergeCell ref="A11:A14"/>
    <mergeCell ref="A15:O15"/>
    <mergeCell ref="A16:A20"/>
    <mergeCell ref="A21:O21"/>
    <mergeCell ref="A22:A27"/>
    <mergeCell ref="A28:O28"/>
    <mergeCell ref="K5:K9"/>
    <mergeCell ref="L5:L9"/>
    <mergeCell ref="M5:M9"/>
    <mergeCell ref="N5:N9"/>
    <mergeCell ref="O5:O9"/>
    <mergeCell ref="A41:E42"/>
    <mergeCell ref="A2:Q2"/>
    <mergeCell ref="A4:A9"/>
    <mergeCell ref="B4:B9"/>
    <mergeCell ref="C4:G4"/>
    <mergeCell ref="H4:L4"/>
    <mergeCell ref="M4:Q4"/>
    <mergeCell ref="C5:C9"/>
    <mergeCell ref="D5:D9"/>
    <mergeCell ref="E5:E9"/>
    <mergeCell ref="F5:F9"/>
    <mergeCell ref="A10:O10"/>
    <mergeCell ref="G5:G9"/>
    <mergeCell ref="H5:H9"/>
    <mergeCell ref="I5:I9"/>
    <mergeCell ref="J5:J9"/>
  </mergeCells>
  <pageMargins left="0.31496062992125984" right="0.31496062992125984" top="0.74803149606299213" bottom="0.15748031496062992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ИТОГ</vt:lpstr>
    </vt:vector>
  </TitlesOfParts>
  <Company>Administration of Irkutsk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В. Седова</dc:creator>
  <cp:lastModifiedBy>Гладышева Н.Г.</cp:lastModifiedBy>
  <cp:lastPrinted>2017-10-23T06:04:58Z</cp:lastPrinted>
  <dcterms:created xsi:type="dcterms:W3CDTF">2015-09-01T05:02:45Z</dcterms:created>
  <dcterms:modified xsi:type="dcterms:W3CDTF">2017-10-25T02:10:00Z</dcterms:modified>
</cp:coreProperties>
</file>