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685" tabRatio="631" activeTab="3"/>
  </bookViews>
  <sheets>
    <sheet name="2019" sheetId="1" r:id="rId1"/>
    <sheet name="2020" sheetId="2" r:id="rId2"/>
    <sheet name="возм объем 2020" sheetId="3" state="hidden" r:id="rId3"/>
    <sheet name="2021" sheetId="4" r:id="rId4"/>
  </sheets>
  <definedNames>
    <definedName name="_xlnm.Print_Titles" localSheetId="0">'2019'!$5:$7</definedName>
    <definedName name="_xlnm.Print_Titles" localSheetId="1">'2020'!$5:$7</definedName>
    <definedName name="_xlnm.Print_Titles" localSheetId="3">'2021'!$5:$7</definedName>
    <definedName name="_xlnm.Print_Titles" localSheetId="2">'возм объем 2020'!$5:$7</definedName>
    <definedName name="_xlnm.Print_Area" localSheetId="0">'2019'!$A$1:$V$57</definedName>
    <definedName name="_xlnm.Print_Area" localSheetId="1">'2020'!$A$1:$V$57</definedName>
    <definedName name="_xlnm.Print_Area" localSheetId="3">'2021'!$A$1:$W$57</definedName>
    <definedName name="_xlnm.Print_Area" localSheetId="2">'возм объем 2020'!$A$1:$Y$58</definedName>
  </definedNames>
  <calcPr fullCalcOnLoad="1"/>
</workbook>
</file>

<file path=xl/sharedStrings.xml><?xml version="1.0" encoding="utf-8"?>
<sst xmlns="http://schemas.openxmlformats.org/spreadsheetml/2006/main" count="282" uniqueCount="82">
  <si>
    <t>Наименование</t>
  </si>
  <si>
    <t>ВСЕГО</t>
  </si>
  <si>
    <t>Иркутский</t>
  </si>
  <si>
    <t>Братский</t>
  </si>
  <si>
    <t>Зиминский</t>
  </si>
  <si>
    <t>Тайшетский</t>
  </si>
  <si>
    <t>Тулунский</t>
  </si>
  <si>
    <t>Усольский</t>
  </si>
  <si>
    <t>Черемховский</t>
  </si>
  <si>
    <t>Чунский</t>
  </si>
  <si>
    <t>Усть-Удинский</t>
  </si>
  <si>
    <t>Слюдянский</t>
  </si>
  <si>
    <t>Ольхонский</t>
  </si>
  <si>
    <t>Нижнеудинский</t>
  </si>
  <si>
    <t>Нижнеилимский</t>
  </si>
  <si>
    <t>Мамско-Чуйский</t>
  </si>
  <si>
    <t>Киренский</t>
  </si>
  <si>
    <t>Качугский</t>
  </si>
  <si>
    <t>Заларинский</t>
  </si>
  <si>
    <t>Жигаловский</t>
  </si>
  <si>
    <t>Балаганский</t>
  </si>
  <si>
    <t>Черемхово</t>
  </si>
  <si>
    <t>Усть-Илимск</t>
  </si>
  <si>
    <t>Куйтунский</t>
  </si>
  <si>
    <t>Бодайбинский</t>
  </si>
  <si>
    <t>Усть-Кутский</t>
  </si>
  <si>
    <t>Шелеховский</t>
  </si>
  <si>
    <t>Усть-Илимский</t>
  </si>
  <si>
    <t>Братск</t>
  </si>
  <si>
    <t>Зима</t>
  </si>
  <si>
    <t>Саянск</t>
  </si>
  <si>
    <t>Свирск</t>
  </si>
  <si>
    <t>Тулун</t>
  </si>
  <si>
    <t xml:space="preserve">Аларский </t>
  </si>
  <si>
    <t xml:space="preserve">Баяндаевский </t>
  </si>
  <si>
    <t xml:space="preserve">Боханский </t>
  </si>
  <si>
    <t xml:space="preserve">Нукутский </t>
  </si>
  <si>
    <t>Осинский</t>
  </si>
  <si>
    <t>Катангский</t>
  </si>
  <si>
    <t>Средний должностной оклад муниципального служащего</t>
  </si>
  <si>
    <t>Количество должностных окладов муниципальных служащих</t>
  </si>
  <si>
    <t>Эхирит- Булагатский</t>
  </si>
  <si>
    <t>Казачинско -Ленский</t>
  </si>
  <si>
    <t>Усолье-Сибирское</t>
  </si>
  <si>
    <t>Городские округа</t>
  </si>
  <si>
    <t>Муниципальные  районы</t>
  </si>
  <si>
    <t>Ангарск</t>
  </si>
  <si>
    <t>Кол-во дел обл. собственности</t>
  </si>
  <si>
    <t>Кол-во шт. ед. нормативной численности</t>
  </si>
  <si>
    <t>Фонд оплаты труда</t>
  </si>
  <si>
    <t>С учетом районного коэфф.</t>
  </si>
  <si>
    <t>Районный коэфф.</t>
  </si>
  <si>
    <t>ФОТ с учетом страховых взносов</t>
  </si>
  <si>
    <t>Кол-во шт. ед. вспомогательного персонала</t>
  </si>
  <si>
    <t>Средний должностной оклад работника вспом. Персонала</t>
  </si>
  <si>
    <t>Кол-во должностных окладов в год</t>
  </si>
  <si>
    <t>Фонд оплаты труда вспом. Персонала</t>
  </si>
  <si>
    <t>Общий фонд оплаты труда (ФОТ основного + ФОТ вспомогательного персонала)</t>
  </si>
  <si>
    <t>Итого на обеспечение госполномочий (ФОТ с учетом страховых взносов + Материальные затраты)</t>
  </si>
  <si>
    <t>Итого нормативная штатная численность (основной + вспомогательный персонал)</t>
  </si>
  <si>
    <t>Кол-во дел на 1 шт. ед. нормативной численности основного персонала</t>
  </si>
  <si>
    <t>Кол-во дел на 1 шт. ед. нормативной численности вспомогательного персонала</t>
  </si>
  <si>
    <t>Кол-во дел на 1 шт. ед. нормативной численности основной персонал</t>
  </si>
  <si>
    <t xml:space="preserve">РАСЧЕТ </t>
  </si>
  <si>
    <t xml:space="preserve"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2019 г. </t>
  </si>
  <si>
    <t>Кол-во дел обл. собственности на 01.01.2018</t>
  </si>
  <si>
    <t>Руководитель архивного агентства Иркутской области</t>
  </si>
  <si>
    <t>С.Г.Овчинников</t>
  </si>
  <si>
    <t xml:space="preserve"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2020 г. </t>
  </si>
  <si>
    <t xml:space="preserve">субвенций на осуществление областных государственных полномочий по хранению,  комплектованию, учету и использованию архивных документов, относящихся к государственной собственности Иркутской области на 2021 г. </t>
  </si>
  <si>
    <t>Экономия в 2021 году</t>
  </si>
  <si>
    <t>Экономический эффект за период 2019-2021 гг.</t>
  </si>
  <si>
    <t>Экономия в 2020 г.</t>
  </si>
  <si>
    <t>Экономия в 2019 г.</t>
  </si>
  <si>
    <t>Полная сумма финансирования 2018 года</t>
  </si>
  <si>
    <t>Материальные затраты (из расчета 12 р. / 1 дело)</t>
  </si>
  <si>
    <t>отклонение</t>
  </si>
  <si>
    <t>было (агентство)</t>
  </si>
  <si>
    <t>Средний должностной оклад работника вспом. персонала</t>
  </si>
  <si>
    <t>Кол-во дел обл. собственности на 01.01.2016</t>
  </si>
  <si>
    <t>Темп роста</t>
  </si>
  <si>
    <t>Прогнозное количество дел в 2020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</si>
</sst>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"/>
    <numFmt numFmtId="167" formatCode="#,##0_ ;[Red]\-#,##0\ "/>
    <numFmt numFmtId="168" formatCode="#,##0.0"/>
    <numFmt numFmtId="169" formatCode="0_ ;[Red]\-0\ "/>
    <numFmt numFmtId="170" formatCode="#,##0.0_ ;[Red]\-#,##0.0\ "/>
    <numFmt numFmtId="171" formatCode="#,##0.0000_ ;[Red]\-#,##0.00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sz val="8"/>
      <color indexed="23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8"/>
      <color theme="0" tint="-0.4999699890613556"/>
      <name val="Arial Cyr"/>
      <family val="0"/>
    </font>
    <font>
      <b/>
      <sz val="10"/>
      <color theme="0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0" fillId="0" borderId="10" xfId="0" applyFont="1" applyBorder="1" applyAlignment="1">
      <alignment/>
    </xf>
    <xf numFmtId="168" fontId="0" fillId="33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68" fontId="7" fillId="0" borderId="11" xfId="0" applyNumberFormat="1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68" fontId="13" fillId="0" borderId="0" xfId="0" applyNumberFormat="1" applyFont="1" applyBorder="1" applyAlignment="1">
      <alignment horizontal="left"/>
    </xf>
    <xf numFmtId="168" fontId="12" fillId="0" borderId="0" xfId="0" applyNumberFormat="1" applyFont="1" applyAlignment="1">
      <alignment horizontal="left"/>
    </xf>
    <xf numFmtId="168" fontId="7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vertical="distributed" wrapText="1"/>
    </xf>
    <xf numFmtId="0" fontId="9" fillId="0" borderId="0" xfId="0" applyFont="1" applyAlignment="1">
      <alignment/>
    </xf>
    <xf numFmtId="168" fontId="13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7" fillId="34" borderId="10" xfId="0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168" fontId="0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/>
    </xf>
    <xf numFmtId="168" fontId="0" fillId="33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8" fontId="0" fillId="33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8" fontId="7" fillId="0" borderId="12" xfId="0" applyNumberFormat="1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168" fontId="52" fillId="0" borderId="10" xfId="0" applyNumberFormat="1" applyFont="1" applyBorder="1" applyAlignment="1">
      <alignment horizontal="right"/>
    </xf>
    <xf numFmtId="168" fontId="52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3" fontId="0" fillId="33" borderId="18" xfId="0" applyNumberFormat="1" applyFont="1" applyFill="1" applyBorder="1" applyAlignment="1">
      <alignment horizontal="right" vertical="center"/>
    </xf>
    <xf numFmtId="3" fontId="0" fillId="33" borderId="19" xfId="0" applyNumberFormat="1" applyFont="1" applyFill="1" applyBorder="1" applyAlignment="1">
      <alignment horizontal="right" vertical="center"/>
    </xf>
    <xf numFmtId="3" fontId="0" fillId="33" borderId="2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2" fillId="0" borderId="10" xfId="0" applyFont="1" applyBorder="1" applyAlignment="1">
      <alignment horizontal="left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Y86"/>
  <sheetViews>
    <sheetView zoomScaleSheetLayoutView="75" zoomScalePageLayoutView="0" workbookViewId="0" topLeftCell="A16">
      <selection activeCell="R59" sqref="R59"/>
    </sheetView>
  </sheetViews>
  <sheetFormatPr defaultColWidth="9.00390625" defaultRowHeight="12.75"/>
  <cols>
    <col min="1" max="1" width="4.875" style="2" customWidth="1"/>
    <col min="2" max="2" width="12.75390625" style="2" bestFit="1" customWidth="1"/>
    <col min="3" max="3" width="12.00390625" style="2" customWidth="1"/>
    <col min="4" max="4" width="8.625" style="2" customWidth="1"/>
    <col min="5" max="5" width="12.00390625" style="2" customWidth="1"/>
    <col min="6" max="6" width="7.875" style="2" customWidth="1"/>
    <col min="7" max="7" width="10.125" style="2" customWidth="1"/>
    <col min="8" max="8" width="8.00390625" style="2" customWidth="1"/>
    <col min="9" max="9" width="11.375" style="2" customWidth="1"/>
    <col min="10" max="10" width="12.625" style="2" customWidth="1"/>
    <col min="11" max="11" width="7.875" style="2" customWidth="1"/>
    <col min="12" max="12" width="12.00390625" style="2" customWidth="1"/>
    <col min="13" max="13" width="6.00390625" style="2" customWidth="1"/>
    <col min="14" max="14" width="12.00390625" style="2" customWidth="1"/>
    <col min="15" max="15" width="13.625" style="2" customWidth="1"/>
    <col min="16" max="16" width="7.25390625" style="2" customWidth="1"/>
    <col min="17" max="17" width="13.625" style="2" customWidth="1"/>
    <col min="18" max="18" width="12.375" style="2" customWidth="1"/>
    <col min="19" max="19" width="13.125" style="2" customWidth="1"/>
    <col min="20" max="20" width="12.00390625" style="2" customWidth="1"/>
    <col min="21" max="21" width="15.375" style="2" customWidth="1"/>
    <col min="22" max="22" width="12.00390625" style="2" customWidth="1"/>
    <col min="23" max="16384" width="9.125" style="2" customWidth="1"/>
  </cols>
  <sheetData>
    <row r="1" spans="2:22" ht="26.25" customHeight="1"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2:22" ht="47.25" customHeight="1">
      <c r="B2" s="91" t="s">
        <v>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2" customHeight="1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6.7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53" customFormat="1" ht="35.25" customHeight="1">
      <c r="A5" s="52"/>
      <c r="B5" s="92" t="s">
        <v>0</v>
      </c>
      <c r="C5" s="92"/>
      <c r="D5" s="78" t="s">
        <v>65</v>
      </c>
      <c r="E5" s="78" t="s">
        <v>60</v>
      </c>
      <c r="F5" s="87" t="s">
        <v>48</v>
      </c>
      <c r="G5" s="78" t="s">
        <v>39</v>
      </c>
      <c r="H5" s="78" t="s">
        <v>40</v>
      </c>
      <c r="I5" s="87" t="s">
        <v>49</v>
      </c>
      <c r="J5" s="87" t="s">
        <v>61</v>
      </c>
      <c r="K5" s="87" t="s">
        <v>53</v>
      </c>
      <c r="L5" s="87" t="s">
        <v>78</v>
      </c>
      <c r="M5" s="87" t="s">
        <v>55</v>
      </c>
      <c r="N5" s="87" t="s">
        <v>56</v>
      </c>
      <c r="O5" s="87" t="s">
        <v>57</v>
      </c>
      <c r="P5" s="87" t="s">
        <v>51</v>
      </c>
      <c r="Q5" s="87" t="s">
        <v>50</v>
      </c>
      <c r="R5" s="87">
        <v>30.2</v>
      </c>
      <c r="S5" s="87" t="s">
        <v>52</v>
      </c>
      <c r="T5" s="78" t="s">
        <v>75</v>
      </c>
      <c r="U5" s="78" t="s">
        <v>58</v>
      </c>
      <c r="V5" s="93" t="s">
        <v>59</v>
      </c>
    </row>
    <row r="6" spans="1:22" s="53" customFormat="1" ht="12.75" customHeight="1">
      <c r="A6" s="52"/>
      <c r="B6" s="92"/>
      <c r="C6" s="92"/>
      <c r="D6" s="79"/>
      <c r="E6" s="79"/>
      <c r="F6" s="88"/>
      <c r="G6" s="79"/>
      <c r="H6" s="79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79"/>
      <c r="U6" s="79"/>
      <c r="V6" s="94"/>
    </row>
    <row r="7" spans="1:22" s="53" customFormat="1" ht="52.5" customHeight="1">
      <c r="A7" s="54"/>
      <c r="B7" s="92"/>
      <c r="C7" s="92"/>
      <c r="D7" s="80"/>
      <c r="E7" s="80"/>
      <c r="F7" s="89"/>
      <c r="G7" s="80"/>
      <c r="H7" s="80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0"/>
      <c r="U7" s="80"/>
      <c r="V7" s="95"/>
    </row>
    <row r="8" spans="1:22" ht="15" customHeight="1">
      <c r="A8" s="13"/>
      <c r="B8" s="75" t="s">
        <v>44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7"/>
    </row>
    <row r="9" spans="1:22" ht="12.75">
      <c r="A9" s="13">
        <v>1</v>
      </c>
      <c r="B9" s="72" t="s">
        <v>46</v>
      </c>
      <c r="C9" s="72"/>
      <c r="D9" s="34">
        <v>62835</v>
      </c>
      <c r="E9" s="81">
        <v>12000</v>
      </c>
      <c r="F9" s="33">
        <f>ROUND(D9/$E$9,1)</f>
        <v>5.2</v>
      </c>
      <c r="G9" s="33">
        <v>3715</v>
      </c>
      <c r="H9" s="33">
        <v>74.5</v>
      </c>
      <c r="I9" s="33">
        <f>F9*G9*H9</f>
        <v>1439191</v>
      </c>
      <c r="J9" s="84">
        <v>45000</v>
      </c>
      <c r="K9" s="33">
        <f aca="true" t="shared" si="0" ref="K9:K17">ROUND(D9/$J$9,1)</f>
        <v>1.4</v>
      </c>
      <c r="L9" s="33">
        <v>2363</v>
      </c>
      <c r="M9" s="34">
        <v>41</v>
      </c>
      <c r="N9" s="33">
        <f>K9*L9*M9</f>
        <v>135636.19999999998</v>
      </c>
      <c r="O9" s="33">
        <f>I9+N9</f>
        <v>1574827.2</v>
      </c>
      <c r="P9" s="33">
        <v>1.6</v>
      </c>
      <c r="Q9" s="33">
        <f>O9*P9</f>
        <v>2519723.52</v>
      </c>
      <c r="R9" s="33">
        <f>Q9*0.302</f>
        <v>760956.50304</v>
      </c>
      <c r="S9" s="33">
        <f>Q9+R9</f>
        <v>3280680.02304</v>
      </c>
      <c r="T9" s="35">
        <f>D9*12</f>
        <v>754020</v>
      </c>
      <c r="U9" s="36">
        <f>ROUND((S9+T9)/1000,1)</f>
        <v>4034.7</v>
      </c>
      <c r="V9" s="37"/>
    </row>
    <row r="10" spans="1:22" ht="12.75">
      <c r="A10" s="13">
        <v>2</v>
      </c>
      <c r="B10" s="70" t="s">
        <v>28</v>
      </c>
      <c r="C10" s="70"/>
      <c r="D10" s="63">
        <v>118050</v>
      </c>
      <c r="E10" s="82"/>
      <c r="F10" s="33">
        <f aca="true" t="shared" si="1" ref="F10:F50">ROUND(D10/$E$9,1)</f>
        <v>9.8</v>
      </c>
      <c r="G10" s="33">
        <v>3715</v>
      </c>
      <c r="H10" s="33">
        <v>74.5</v>
      </c>
      <c r="I10" s="33">
        <f aca="true" t="shared" si="2" ref="I10:I50">F10*G10*H10</f>
        <v>2712321.5</v>
      </c>
      <c r="J10" s="85"/>
      <c r="K10" s="33">
        <f t="shared" si="0"/>
        <v>2.6</v>
      </c>
      <c r="L10" s="33">
        <v>2363</v>
      </c>
      <c r="M10" s="34">
        <v>41</v>
      </c>
      <c r="N10" s="33">
        <f aca="true" t="shared" si="3" ref="N10:N50">K10*L10*M10</f>
        <v>251895.80000000002</v>
      </c>
      <c r="O10" s="33">
        <f aca="true" t="shared" si="4" ref="O10:O50">I10+N10</f>
        <v>2964217.3</v>
      </c>
      <c r="P10" s="33">
        <v>1.9</v>
      </c>
      <c r="Q10" s="33">
        <f aca="true" t="shared" si="5" ref="Q10:Q50">O10*P10</f>
        <v>5632012.869999999</v>
      </c>
      <c r="R10" s="33">
        <f aca="true" t="shared" si="6" ref="R10:R50">Q10*0.302</f>
        <v>1700867.8867399998</v>
      </c>
      <c r="S10" s="33">
        <f aca="true" t="shared" si="7" ref="S10:S50">Q10+R10</f>
        <v>7332880.756739999</v>
      </c>
      <c r="T10" s="35">
        <f aca="true" t="shared" si="8" ref="T10:T50">D10*12</f>
        <v>1416600</v>
      </c>
      <c r="U10" s="36">
        <f aca="true" t="shared" si="9" ref="U10:U50">ROUND((S10+T10)/1000,1)</f>
        <v>8749.5</v>
      </c>
      <c r="V10" s="37"/>
    </row>
    <row r="11" spans="1:22" ht="12.75">
      <c r="A11" s="13">
        <v>3</v>
      </c>
      <c r="B11" s="70" t="s">
        <v>29</v>
      </c>
      <c r="C11" s="70"/>
      <c r="D11" s="63">
        <v>20349</v>
      </c>
      <c r="E11" s="82"/>
      <c r="F11" s="33">
        <f t="shared" si="1"/>
        <v>1.7</v>
      </c>
      <c r="G11" s="33">
        <v>3715</v>
      </c>
      <c r="H11" s="33">
        <v>74.5</v>
      </c>
      <c r="I11" s="33">
        <f t="shared" si="2"/>
        <v>470504.75</v>
      </c>
      <c r="J11" s="85"/>
      <c r="K11" s="33">
        <f t="shared" si="0"/>
        <v>0.5</v>
      </c>
      <c r="L11" s="33">
        <v>2363</v>
      </c>
      <c r="M11" s="34">
        <v>41</v>
      </c>
      <c r="N11" s="33">
        <f t="shared" si="3"/>
        <v>48441.5</v>
      </c>
      <c r="O11" s="33">
        <f t="shared" si="4"/>
        <v>518946.25</v>
      </c>
      <c r="P11" s="33">
        <v>1.6</v>
      </c>
      <c r="Q11" s="33">
        <f t="shared" si="5"/>
        <v>830314</v>
      </c>
      <c r="R11" s="33">
        <f t="shared" si="6"/>
        <v>250754.82799999998</v>
      </c>
      <c r="S11" s="33">
        <f t="shared" si="7"/>
        <v>1081068.828</v>
      </c>
      <c r="T11" s="35">
        <f t="shared" si="8"/>
        <v>244188</v>
      </c>
      <c r="U11" s="36">
        <f t="shared" si="9"/>
        <v>1325.3</v>
      </c>
      <c r="V11" s="37"/>
    </row>
    <row r="12" spans="1:22" ht="12.75">
      <c r="A12" s="13">
        <v>4</v>
      </c>
      <c r="B12" s="70" t="s">
        <v>30</v>
      </c>
      <c r="C12" s="70"/>
      <c r="D12" s="63">
        <v>15792</v>
      </c>
      <c r="E12" s="82"/>
      <c r="F12" s="33">
        <f t="shared" si="1"/>
        <v>1.3</v>
      </c>
      <c r="G12" s="33">
        <v>3715</v>
      </c>
      <c r="H12" s="33">
        <v>74.5</v>
      </c>
      <c r="I12" s="33">
        <f t="shared" si="2"/>
        <v>359797.75</v>
      </c>
      <c r="J12" s="85"/>
      <c r="K12" s="33">
        <f t="shared" si="0"/>
        <v>0.4</v>
      </c>
      <c r="L12" s="33">
        <v>2363</v>
      </c>
      <c r="M12" s="34">
        <v>41</v>
      </c>
      <c r="N12" s="33">
        <f t="shared" si="3"/>
        <v>38753.200000000004</v>
      </c>
      <c r="O12" s="33">
        <f t="shared" si="4"/>
        <v>398550.95</v>
      </c>
      <c r="P12" s="33">
        <v>1.6</v>
      </c>
      <c r="Q12" s="33">
        <f t="shared" si="5"/>
        <v>637681.52</v>
      </c>
      <c r="R12" s="33">
        <f t="shared" si="6"/>
        <v>192579.81904</v>
      </c>
      <c r="S12" s="33">
        <f t="shared" si="7"/>
        <v>830261.33904</v>
      </c>
      <c r="T12" s="35">
        <f t="shared" si="8"/>
        <v>189504</v>
      </c>
      <c r="U12" s="36">
        <f t="shared" si="9"/>
        <v>1019.8</v>
      </c>
      <c r="V12" s="37"/>
    </row>
    <row r="13" spans="1:22" ht="12.75">
      <c r="A13" s="13">
        <v>5</v>
      </c>
      <c r="B13" s="70" t="s">
        <v>31</v>
      </c>
      <c r="C13" s="70"/>
      <c r="D13" s="63">
        <v>5404</v>
      </c>
      <c r="E13" s="82"/>
      <c r="F13" s="33">
        <f t="shared" si="1"/>
        <v>0.5</v>
      </c>
      <c r="G13" s="33">
        <v>3715</v>
      </c>
      <c r="H13" s="33">
        <v>74.5</v>
      </c>
      <c r="I13" s="33">
        <f t="shared" si="2"/>
        <v>138383.75</v>
      </c>
      <c r="J13" s="85"/>
      <c r="K13" s="33">
        <f t="shared" si="0"/>
        <v>0.1</v>
      </c>
      <c r="L13" s="33">
        <v>2363</v>
      </c>
      <c r="M13" s="34">
        <v>41</v>
      </c>
      <c r="N13" s="33">
        <f t="shared" si="3"/>
        <v>9688.300000000001</v>
      </c>
      <c r="O13" s="33">
        <f t="shared" si="4"/>
        <v>148072.05</v>
      </c>
      <c r="P13" s="33">
        <v>1.6</v>
      </c>
      <c r="Q13" s="33">
        <f t="shared" si="5"/>
        <v>236915.28</v>
      </c>
      <c r="R13" s="33">
        <f t="shared" si="6"/>
        <v>71548.41456</v>
      </c>
      <c r="S13" s="33">
        <f t="shared" si="7"/>
        <v>308463.69456</v>
      </c>
      <c r="T13" s="35">
        <f t="shared" si="8"/>
        <v>64848</v>
      </c>
      <c r="U13" s="36">
        <f t="shared" si="9"/>
        <v>373.3</v>
      </c>
      <c r="V13" s="37"/>
    </row>
    <row r="14" spans="1:22" ht="12.75">
      <c r="A14" s="13">
        <v>6</v>
      </c>
      <c r="B14" s="70" t="s">
        <v>32</v>
      </c>
      <c r="C14" s="70"/>
      <c r="D14" s="63">
        <v>17436</v>
      </c>
      <c r="E14" s="82"/>
      <c r="F14" s="33">
        <f t="shared" si="1"/>
        <v>1.5</v>
      </c>
      <c r="G14" s="33">
        <v>3715</v>
      </c>
      <c r="H14" s="33">
        <v>74.5</v>
      </c>
      <c r="I14" s="33">
        <f t="shared" si="2"/>
        <v>415151.25</v>
      </c>
      <c r="J14" s="85"/>
      <c r="K14" s="33">
        <f t="shared" si="0"/>
        <v>0.4</v>
      </c>
      <c r="L14" s="33">
        <v>2363</v>
      </c>
      <c r="M14" s="34">
        <v>41</v>
      </c>
      <c r="N14" s="33">
        <f t="shared" si="3"/>
        <v>38753.200000000004</v>
      </c>
      <c r="O14" s="33">
        <f t="shared" si="4"/>
        <v>453904.45</v>
      </c>
      <c r="P14" s="33">
        <v>1.6</v>
      </c>
      <c r="Q14" s="33">
        <f t="shared" si="5"/>
        <v>726247.1200000001</v>
      </c>
      <c r="R14" s="33">
        <f t="shared" si="6"/>
        <v>219326.63024000003</v>
      </c>
      <c r="S14" s="33">
        <f t="shared" si="7"/>
        <v>945573.7502400002</v>
      </c>
      <c r="T14" s="35">
        <f t="shared" si="8"/>
        <v>209232</v>
      </c>
      <c r="U14" s="36">
        <f t="shared" si="9"/>
        <v>1154.8</v>
      </c>
      <c r="V14" s="37"/>
    </row>
    <row r="15" spans="1:22" ht="12.75">
      <c r="A15" s="13">
        <v>7</v>
      </c>
      <c r="B15" s="72" t="s">
        <v>43</v>
      </c>
      <c r="C15" s="72"/>
      <c r="D15" s="34">
        <v>77150</v>
      </c>
      <c r="E15" s="82"/>
      <c r="F15" s="33">
        <f t="shared" si="1"/>
        <v>6.4</v>
      </c>
      <c r="G15" s="33">
        <v>3715</v>
      </c>
      <c r="H15" s="33">
        <v>74.5</v>
      </c>
      <c r="I15" s="33">
        <f t="shared" si="2"/>
        <v>1771312</v>
      </c>
      <c r="J15" s="85"/>
      <c r="K15" s="33">
        <f t="shared" si="0"/>
        <v>1.7</v>
      </c>
      <c r="L15" s="33">
        <v>2363</v>
      </c>
      <c r="M15" s="34">
        <v>41</v>
      </c>
      <c r="N15" s="33">
        <f t="shared" si="3"/>
        <v>164701.1</v>
      </c>
      <c r="O15" s="33">
        <f t="shared" si="4"/>
        <v>1936013.1</v>
      </c>
      <c r="P15" s="33">
        <v>1.6</v>
      </c>
      <c r="Q15" s="33">
        <f t="shared" si="5"/>
        <v>3097620.9600000004</v>
      </c>
      <c r="R15" s="33">
        <f t="shared" si="6"/>
        <v>935481.5299200001</v>
      </c>
      <c r="S15" s="33">
        <f t="shared" si="7"/>
        <v>4033102.4899200005</v>
      </c>
      <c r="T15" s="35">
        <f t="shared" si="8"/>
        <v>925800</v>
      </c>
      <c r="U15" s="36">
        <f t="shared" si="9"/>
        <v>4958.9</v>
      </c>
      <c r="V15" s="37"/>
    </row>
    <row r="16" spans="1:22" ht="12.75">
      <c r="A16" s="13">
        <v>8</v>
      </c>
      <c r="B16" s="70" t="s">
        <v>22</v>
      </c>
      <c r="C16" s="70"/>
      <c r="D16" s="63">
        <v>30848</v>
      </c>
      <c r="E16" s="82"/>
      <c r="F16" s="33">
        <f t="shared" si="1"/>
        <v>2.6</v>
      </c>
      <c r="G16" s="33">
        <v>3715</v>
      </c>
      <c r="H16" s="33">
        <v>74.5</v>
      </c>
      <c r="I16" s="33">
        <f t="shared" si="2"/>
        <v>719595.5</v>
      </c>
      <c r="J16" s="85"/>
      <c r="K16" s="33">
        <f t="shared" si="0"/>
        <v>0.7</v>
      </c>
      <c r="L16" s="33">
        <v>2363</v>
      </c>
      <c r="M16" s="34">
        <v>41</v>
      </c>
      <c r="N16" s="33">
        <f t="shared" si="3"/>
        <v>67818.09999999999</v>
      </c>
      <c r="O16" s="33">
        <f t="shared" si="4"/>
        <v>787413.6</v>
      </c>
      <c r="P16" s="33">
        <v>2.1</v>
      </c>
      <c r="Q16" s="33">
        <f t="shared" si="5"/>
        <v>1653568.56</v>
      </c>
      <c r="R16" s="33">
        <f t="shared" si="6"/>
        <v>499377.70512</v>
      </c>
      <c r="S16" s="33">
        <f t="shared" si="7"/>
        <v>2152946.26512</v>
      </c>
      <c r="T16" s="35">
        <f t="shared" si="8"/>
        <v>370176</v>
      </c>
      <c r="U16" s="36">
        <f t="shared" si="9"/>
        <v>2523.1</v>
      </c>
      <c r="V16" s="37"/>
    </row>
    <row r="17" spans="1:22" ht="12.75">
      <c r="A17" s="13">
        <v>9</v>
      </c>
      <c r="B17" s="70" t="s">
        <v>21</v>
      </c>
      <c r="C17" s="70"/>
      <c r="D17" s="63">
        <v>54604</v>
      </c>
      <c r="E17" s="82"/>
      <c r="F17" s="33">
        <f t="shared" si="1"/>
        <v>4.6</v>
      </c>
      <c r="G17" s="33">
        <v>3715</v>
      </c>
      <c r="H17" s="33">
        <v>74.5</v>
      </c>
      <c r="I17" s="33">
        <f t="shared" si="2"/>
        <v>1273130.5</v>
      </c>
      <c r="J17" s="85"/>
      <c r="K17" s="33">
        <f t="shared" si="0"/>
        <v>1.2</v>
      </c>
      <c r="L17" s="33">
        <v>2363</v>
      </c>
      <c r="M17" s="34">
        <v>41</v>
      </c>
      <c r="N17" s="33">
        <f t="shared" si="3"/>
        <v>116259.59999999999</v>
      </c>
      <c r="O17" s="33">
        <f t="shared" si="4"/>
        <v>1389390.1</v>
      </c>
      <c r="P17" s="33">
        <v>1.6</v>
      </c>
      <c r="Q17" s="33">
        <f t="shared" si="5"/>
        <v>2223024.16</v>
      </c>
      <c r="R17" s="33">
        <f t="shared" si="6"/>
        <v>671353.2963200001</v>
      </c>
      <c r="S17" s="33">
        <f t="shared" si="7"/>
        <v>2894377.4563200003</v>
      </c>
      <c r="T17" s="35">
        <f t="shared" si="8"/>
        <v>655248</v>
      </c>
      <c r="U17" s="36">
        <f t="shared" si="9"/>
        <v>3549.6</v>
      </c>
      <c r="V17" s="37"/>
    </row>
    <row r="18" spans="1:22" ht="12.75">
      <c r="A18" s="13"/>
      <c r="B18" s="73" t="s">
        <v>45</v>
      </c>
      <c r="C18" s="74"/>
      <c r="D18" s="64"/>
      <c r="E18" s="82"/>
      <c r="F18" s="33"/>
      <c r="G18" s="33"/>
      <c r="H18" s="33"/>
      <c r="I18" s="33"/>
      <c r="J18" s="85"/>
      <c r="K18" s="33"/>
      <c r="L18" s="40"/>
      <c r="M18" s="41"/>
      <c r="N18" s="33"/>
      <c r="O18" s="33"/>
      <c r="P18" s="40"/>
      <c r="Q18" s="33"/>
      <c r="R18" s="33"/>
      <c r="S18" s="33"/>
      <c r="T18" s="35"/>
      <c r="U18" s="36"/>
      <c r="V18" s="37"/>
    </row>
    <row r="19" spans="1:22" ht="12.75">
      <c r="A19" s="13">
        <v>10</v>
      </c>
      <c r="B19" s="70" t="s">
        <v>20</v>
      </c>
      <c r="C19" s="70"/>
      <c r="D19" s="65">
        <v>8422</v>
      </c>
      <c r="E19" s="82"/>
      <c r="F19" s="33">
        <f t="shared" si="1"/>
        <v>0.7</v>
      </c>
      <c r="G19" s="33">
        <v>3715</v>
      </c>
      <c r="H19" s="33">
        <v>74.5</v>
      </c>
      <c r="I19" s="33">
        <f t="shared" si="2"/>
        <v>193737.25</v>
      </c>
      <c r="J19" s="85"/>
      <c r="K19" s="33">
        <f aca="true" t="shared" si="10" ref="K19:K50">ROUND(D19/$J$9,1)</f>
        <v>0.2</v>
      </c>
      <c r="L19" s="33">
        <v>2363</v>
      </c>
      <c r="M19" s="34">
        <v>41</v>
      </c>
      <c r="N19" s="33">
        <f t="shared" si="3"/>
        <v>19376.600000000002</v>
      </c>
      <c r="O19" s="33">
        <f t="shared" si="4"/>
        <v>213113.85</v>
      </c>
      <c r="P19" s="33">
        <v>1.6</v>
      </c>
      <c r="Q19" s="33">
        <f t="shared" si="5"/>
        <v>340982.16000000003</v>
      </c>
      <c r="R19" s="33">
        <f t="shared" si="6"/>
        <v>102976.61232</v>
      </c>
      <c r="S19" s="33">
        <f t="shared" si="7"/>
        <v>443958.77232000005</v>
      </c>
      <c r="T19" s="35">
        <f t="shared" si="8"/>
        <v>101064</v>
      </c>
      <c r="U19" s="36">
        <f t="shared" si="9"/>
        <v>545</v>
      </c>
      <c r="V19" s="37"/>
    </row>
    <row r="20" spans="1:22" ht="12.75">
      <c r="A20" s="13">
        <v>11</v>
      </c>
      <c r="B20" s="70" t="s">
        <v>24</v>
      </c>
      <c r="C20" s="70"/>
      <c r="D20" s="63">
        <v>28614</v>
      </c>
      <c r="E20" s="82"/>
      <c r="F20" s="33">
        <f t="shared" si="1"/>
        <v>2.4</v>
      </c>
      <c r="G20" s="33">
        <v>3715</v>
      </c>
      <c r="H20" s="33">
        <v>74.5</v>
      </c>
      <c r="I20" s="33">
        <f t="shared" si="2"/>
        <v>664242</v>
      </c>
      <c r="J20" s="85"/>
      <c r="K20" s="33">
        <f t="shared" si="10"/>
        <v>0.6</v>
      </c>
      <c r="L20" s="33">
        <v>2363</v>
      </c>
      <c r="M20" s="34">
        <v>41</v>
      </c>
      <c r="N20" s="33">
        <f t="shared" si="3"/>
        <v>58129.799999999996</v>
      </c>
      <c r="O20" s="33">
        <f t="shared" si="4"/>
        <v>722371.8</v>
      </c>
      <c r="P20" s="33">
        <v>2.2</v>
      </c>
      <c r="Q20" s="33">
        <f t="shared" si="5"/>
        <v>1589217.9600000002</v>
      </c>
      <c r="R20" s="33">
        <f t="shared" si="6"/>
        <v>479943.82392000005</v>
      </c>
      <c r="S20" s="33">
        <f t="shared" si="7"/>
        <v>2069161.7839200003</v>
      </c>
      <c r="T20" s="35">
        <f t="shared" si="8"/>
        <v>343368</v>
      </c>
      <c r="U20" s="36">
        <f t="shared" si="9"/>
        <v>2412.5</v>
      </c>
      <c r="V20" s="37"/>
    </row>
    <row r="21" spans="1:22" ht="12.75">
      <c r="A21" s="13">
        <v>12</v>
      </c>
      <c r="B21" s="70" t="s">
        <v>3</v>
      </c>
      <c r="C21" s="70"/>
      <c r="D21" s="63">
        <v>24749</v>
      </c>
      <c r="E21" s="82"/>
      <c r="F21" s="33">
        <f t="shared" si="1"/>
        <v>2.1</v>
      </c>
      <c r="G21" s="33">
        <v>3715</v>
      </c>
      <c r="H21" s="33">
        <v>74.5</v>
      </c>
      <c r="I21" s="33">
        <f t="shared" si="2"/>
        <v>581211.75</v>
      </c>
      <c r="J21" s="85"/>
      <c r="K21" s="33">
        <f t="shared" si="10"/>
        <v>0.5</v>
      </c>
      <c r="L21" s="33">
        <v>2363</v>
      </c>
      <c r="M21" s="34">
        <v>41</v>
      </c>
      <c r="N21" s="33">
        <f t="shared" si="3"/>
        <v>48441.5</v>
      </c>
      <c r="O21" s="33">
        <f t="shared" si="4"/>
        <v>629653.25</v>
      </c>
      <c r="P21" s="33">
        <v>1.9</v>
      </c>
      <c r="Q21" s="33">
        <f t="shared" si="5"/>
        <v>1196341.175</v>
      </c>
      <c r="R21" s="33">
        <f t="shared" si="6"/>
        <v>361295.03485</v>
      </c>
      <c r="S21" s="33">
        <f t="shared" si="7"/>
        <v>1557636.20985</v>
      </c>
      <c r="T21" s="35">
        <f t="shared" si="8"/>
        <v>296988</v>
      </c>
      <c r="U21" s="36">
        <f t="shared" si="9"/>
        <v>1854.6</v>
      </c>
      <c r="V21" s="37"/>
    </row>
    <row r="22" spans="1:22" ht="12.75">
      <c r="A22" s="13">
        <v>13</v>
      </c>
      <c r="B22" s="70" t="s">
        <v>19</v>
      </c>
      <c r="C22" s="70"/>
      <c r="D22" s="63">
        <v>10543</v>
      </c>
      <c r="E22" s="82"/>
      <c r="F22" s="33">
        <f t="shared" si="1"/>
        <v>0.9</v>
      </c>
      <c r="G22" s="33">
        <v>3715</v>
      </c>
      <c r="H22" s="33">
        <v>74.5</v>
      </c>
      <c r="I22" s="33">
        <f t="shared" si="2"/>
        <v>249090.75</v>
      </c>
      <c r="J22" s="85"/>
      <c r="K22" s="33">
        <f t="shared" si="10"/>
        <v>0.2</v>
      </c>
      <c r="L22" s="33">
        <v>2363</v>
      </c>
      <c r="M22" s="34">
        <v>41</v>
      </c>
      <c r="N22" s="33">
        <f t="shared" si="3"/>
        <v>19376.600000000002</v>
      </c>
      <c r="O22" s="33">
        <f t="shared" si="4"/>
        <v>268467.35</v>
      </c>
      <c r="P22" s="33">
        <v>1.8</v>
      </c>
      <c r="Q22" s="33">
        <f t="shared" si="5"/>
        <v>483241.23</v>
      </c>
      <c r="R22" s="33">
        <f t="shared" si="6"/>
        <v>145938.85145999998</v>
      </c>
      <c r="S22" s="33">
        <f t="shared" si="7"/>
        <v>629180.08146</v>
      </c>
      <c r="T22" s="35">
        <f t="shared" si="8"/>
        <v>126516</v>
      </c>
      <c r="U22" s="36">
        <f t="shared" si="9"/>
        <v>755.7</v>
      </c>
      <c r="V22" s="37"/>
    </row>
    <row r="23" spans="1:22" ht="12.75">
      <c r="A23" s="13">
        <v>14</v>
      </c>
      <c r="B23" s="70" t="s">
        <v>18</v>
      </c>
      <c r="C23" s="70"/>
      <c r="D23" s="63">
        <v>16526</v>
      </c>
      <c r="E23" s="82"/>
      <c r="F23" s="33">
        <f t="shared" si="1"/>
        <v>1.4</v>
      </c>
      <c r="G23" s="33">
        <v>3715</v>
      </c>
      <c r="H23" s="33">
        <v>74.5</v>
      </c>
      <c r="I23" s="33">
        <f t="shared" si="2"/>
        <v>387474.5</v>
      </c>
      <c r="J23" s="85"/>
      <c r="K23" s="33">
        <f t="shared" si="10"/>
        <v>0.4</v>
      </c>
      <c r="L23" s="33">
        <v>2363</v>
      </c>
      <c r="M23" s="34">
        <v>41</v>
      </c>
      <c r="N23" s="33">
        <f t="shared" si="3"/>
        <v>38753.200000000004</v>
      </c>
      <c r="O23" s="33">
        <f t="shared" si="4"/>
        <v>426227.7</v>
      </c>
      <c r="P23" s="33">
        <v>1.6</v>
      </c>
      <c r="Q23" s="33">
        <f t="shared" si="5"/>
        <v>681964.3200000001</v>
      </c>
      <c r="R23" s="33">
        <f t="shared" si="6"/>
        <v>205953.22464</v>
      </c>
      <c r="S23" s="33">
        <f t="shared" si="7"/>
        <v>887917.5446400001</v>
      </c>
      <c r="T23" s="35">
        <f t="shared" si="8"/>
        <v>198312</v>
      </c>
      <c r="U23" s="36">
        <f t="shared" si="9"/>
        <v>1086.2</v>
      </c>
      <c r="V23" s="37"/>
    </row>
    <row r="24" spans="1:22" ht="12.75">
      <c r="A24" s="13">
        <v>15</v>
      </c>
      <c r="B24" s="70" t="s">
        <v>4</v>
      </c>
      <c r="C24" s="70"/>
      <c r="D24" s="63">
        <v>8930</v>
      </c>
      <c r="E24" s="82"/>
      <c r="F24" s="33">
        <f t="shared" si="1"/>
        <v>0.7</v>
      </c>
      <c r="G24" s="33">
        <v>3715</v>
      </c>
      <c r="H24" s="33">
        <v>74.5</v>
      </c>
      <c r="I24" s="33">
        <f t="shared" si="2"/>
        <v>193737.25</v>
      </c>
      <c r="J24" s="85"/>
      <c r="K24" s="33">
        <f t="shared" si="10"/>
        <v>0.2</v>
      </c>
      <c r="L24" s="33">
        <v>2363</v>
      </c>
      <c r="M24" s="34">
        <v>41</v>
      </c>
      <c r="N24" s="33">
        <f t="shared" si="3"/>
        <v>19376.600000000002</v>
      </c>
      <c r="O24" s="33">
        <f t="shared" si="4"/>
        <v>213113.85</v>
      </c>
      <c r="P24" s="33">
        <v>1.6</v>
      </c>
      <c r="Q24" s="33">
        <f t="shared" si="5"/>
        <v>340982.16000000003</v>
      </c>
      <c r="R24" s="33">
        <f t="shared" si="6"/>
        <v>102976.61232</v>
      </c>
      <c r="S24" s="33">
        <f t="shared" si="7"/>
        <v>443958.77232000005</v>
      </c>
      <c r="T24" s="35">
        <f t="shared" si="8"/>
        <v>107160</v>
      </c>
      <c r="U24" s="36">
        <f t="shared" si="9"/>
        <v>551.1</v>
      </c>
      <c r="V24" s="37"/>
    </row>
    <row r="25" spans="1:22" ht="12.75">
      <c r="A25" s="13">
        <v>16</v>
      </c>
      <c r="B25" s="70" t="s">
        <v>2</v>
      </c>
      <c r="C25" s="70"/>
      <c r="D25" s="63">
        <v>27083</v>
      </c>
      <c r="E25" s="82"/>
      <c r="F25" s="33">
        <f t="shared" si="1"/>
        <v>2.3</v>
      </c>
      <c r="G25" s="33">
        <v>3715</v>
      </c>
      <c r="H25" s="33">
        <v>74.5</v>
      </c>
      <c r="I25" s="33">
        <f t="shared" si="2"/>
        <v>636565.25</v>
      </c>
      <c r="J25" s="85"/>
      <c r="K25" s="33">
        <f t="shared" si="10"/>
        <v>0.6</v>
      </c>
      <c r="L25" s="33">
        <v>2363</v>
      </c>
      <c r="M25" s="34">
        <v>41</v>
      </c>
      <c r="N25" s="33">
        <f t="shared" si="3"/>
        <v>58129.799999999996</v>
      </c>
      <c r="O25" s="33">
        <f t="shared" si="4"/>
        <v>694695.05</v>
      </c>
      <c r="P25" s="33">
        <v>1.6</v>
      </c>
      <c r="Q25" s="33">
        <f t="shared" si="5"/>
        <v>1111512.08</v>
      </c>
      <c r="R25" s="33">
        <f t="shared" si="6"/>
        <v>335676.64816000004</v>
      </c>
      <c r="S25" s="33">
        <f t="shared" si="7"/>
        <v>1447188.7281600002</v>
      </c>
      <c r="T25" s="35">
        <f t="shared" si="8"/>
        <v>324996</v>
      </c>
      <c r="U25" s="36">
        <f t="shared" si="9"/>
        <v>1772.2</v>
      </c>
      <c r="V25" s="37"/>
    </row>
    <row r="26" spans="1:22" ht="12.75">
      <c r="A26" s="13">
        <v>17</v>
      </c>
      <c r="B26" s="70" t="s">
        <v>42</v>
      </c>
      <c r="C26" s="70"/>
      <c r="D26" s="63">
        <v>7384</v>
      </c>
      <c r="E26" s="82"/>
      <c r="F26" s="33">
        <f t="shared" si="1"/>
        <v>0.6</v>
      </c>
      <c r="G26" s="33">
        <v>3715</v>
      </c>
      <c r="H26" s="33">
        <v>74.5</v>
      </c>
      <c r="I26" s="33">
        <f t="shared" si="2"/>
        <v>166060.5</v>
      </c>
      <c r="J26" s="85"/>
      <c r="K26" s="33">
        <f t="shared" si="10"/>
        <v>0.2</v>
      </c>
      <c r="L26" s="33">
        <v>2363</v>
      </c>
      <c r="M26" s="34">
        <v>41</v>
      </c>
      <c r="N26" s="33">
        <f t="shared" si="3"/>
        <v>19376.600000000002</v>
      </c>
      <c r="O26" s="33">
        <f t="shared" si="4"/>
        <v>185437.1</v>
      </c>
      <c r="P26" s="33">
        <v>2.2</v>
      </c>
      <c r="Q26" s="33">
        <f t="shared" si="5"/>
        <v>407961.62000000005</v>
      </c>
      <c r="R26" s="33">
        <f t="shared" si="6"/>
        <v>123204.40924000001</v>
      </c>
      <c r="S26" s="33">
        <f t="shared" si="7"/>
        <v>531166.0292400001</v>
      </c>
      <c r="T26" s="35">
        <f t="shared" si="8"/>
        <v>88608</v>
      </c>
      <c r="U26" s="36">
        <f t="shared" si="9"/>
        <v>619.8</v>
      </c>
      <c r="V26" s="37"/>
    </row>
    <row r="27" spans="1:22" ht="12.75">
      <c r="A27" s="13">
        <v>18</v>
      </c>
      <c r="B27" s="70" t="s">
        <v>38</v>
      </c>
      <c r="C27" s="70"/>
      <c r="D27" s="63">
        <v>7667</v>
      </c>
      <c r="E27" s="82"/>
      <c r="F27" s="33">
        <f t="shared" si="1"/>
        <v>0.6</v>
      </c>
      <c r="G27" s="33">
        <v>3715</v>
      </c>
      <c r="H27" s="33">
        <v>74.5</v>
      </c>
      <c r="I27" s="33">
        <f t="shared" si="2"/>
        <v>166060.5</v>
      </c>
      <c r="J27" s="85"/>
      <c r="K27" s="33">
        <f t="shared" si="10"/>
        <v>0.2</v>
      </c>
      <c r="L27" s="33">
        <v>2363</v>
      </c>
      <c r="M27" s="34">
        <v>41</v>
      </c>
      <c r="N27" s="33">
        <f t="shared" si="3"/>
        <v>19376.600000000002</v>
      </c>
      <c r="O27" s="33">
        <f t="shared" si="4"/>
        <v>185437.1</v>
      </c>
      <c r="P27" s="33">
        <v>2.5</v>
      </c>
      <c r="Q27" s="33">
        <f t="shared" si="5"/>
        <v>463592.75</v>
      </c>
      <c r="R27" s="33">
        <f t="shared" si="6"/>
        <v>140005.0105</v>
      </c>
      <c r="S27" s="33">
        <f t="shared" si="7"/>
        <v>603597.7605</v>
      </c>
      <c r="T27" s="35">
        <f t="shared" si="8"/>
        <v>92004</v>
      </c>
      <c r="U27" s="36">
        <f t="shared" si="9"/>
        <v>695.6</v>
      </c>
      <c r="V27" s="37"/>
    </row>
    <row r="28" spans="1:22" ht="12.75">
      <c r="A28" s="13">
        <v>19</v>
      </c>
      <c r="B28" s="70" t="s">
        <v>17</v>
      </c>
      <c r="C28" s="70"/>
      <c r="D28" s="63">
        <v>17317</v>
      </c>
      <c r="E28" s="82"/>
      <c r="F28" s="33">
        <f t="shared" si="1"/>
        <v>1.4</v>
      </c>
      <c r="G28" s="33">
        <v>3715</v>
      </c>
      <c r="H28" s="33">
        <v>74.5</v>
      </c>
      <c r="I28" s="33">
        <f t="shared" si="2"/>
        <v>387474.5</v>
      </c>
      <c r="J28" s="85"/>
      <c r="K28" s="33">
        <f t="shared" si="10"/>
        <v>0.4</v>
      </c>
      <c r="L28" s="33">
        <v>2363</v>
      </c>
      <c r="M28" s="34">
        <v>41</v>
      </c>
      <c r="N28" s="33">
        <f t="shared" si="3"/>
        <v>38753.200000000004</v>
      </c>
      <c r="O28" s="33">
        <f t="shared" si="4"/>
        <v>426227.7</v>
      </c>
      <c r="P28" s="33">
        <v>1.8</v>
      </c>
      <c r="Q28" s="33">
        <f t="shared" si="5"/>
        <v>767209.86</v>
      </c>
      <c r="R28" s="33">
        <f t="shared" si="6"/>
        <v>231697.37772</v>
      </c>
      <c r="S28" s="33">
        <f t="shared" si="7"/>
        <v>998907.23772</v>
      </c>
      <c r="T28" s="35">
        <f t="shared" si="8"/>
        <v>207804</v>
      </c>
      <c r="U28" s="36">
        <f t="shared" si="9"/>
        <v>1206.7</v>
      </c>
      <c r="V28" s="37"/>
    </row>
    <row r="29" spans="1:22" ht="12.75">
      <c r="A29" s="13">
        <v>20</v>
      </c>
      <c r="B29" s="70" t="s">
        <v>16</v>
      </c>
      <c r="C29" s="70"/>
      <c r="D29" s="63">
        <v>28878</v>
      </c>
      <c r="E29" s="82"/>
      <c r="F29" s="33">
        <f t="shared" si="1"/>
        <v>2.4</v>
      </c>
      <c r="G29" s="33">
        <v>3715</v>
      </c>
      <c r="H29" s="33">
        <v>74.5</v>
      </c>
      <c r="I29" s="33">
        <f t="shared" si="2"/>
        <v>664242</v>
      </c>
      <c r="J29" s="85"/>
      <c r="K29" s="33">
        <f t="shared" si="10"/>
        <v>0.6</v>
      </c>
      <c r="L29" s="33">
        <v>2363</v>
      </c>
      <c r="M29" s="34">
        <v>41</v>
      </c>
      <c r="N29" s="33">
        <f t="shared" si="3"/>
        <v>58129.799999999996</v>
      </c>
      <c r="O29" s="33">
        <f t="shared" si="4"/>
        <v>722371.8</v>
      </c>
      <c r="P29" s="33">
        <v>2.2</v>
      </c>
      <c r="Q29" s="33">
        <f t="shared" si="5"/>
        <v>1589217.9600000002</v>
      </c>
      <c r="R29" s="33">
        <f t="shared" si="6"/>
        <v>479943.82392000005</v>
      </c>
      <c r="S29" s="33">
        <f t="shared" si="7"/>
        <v>2069161.7839200003</v>
      </c>
      <c r="T29" s="35">
        <f t="shared" si="8"/>
        <v>346536</v>
      </c>
      <c r="U29" s="36">
        <f t="shared" si="9"/>
        <v>2415.7</v>
      </c>
      <c r="V29" s="37"/>
    </row>
    <row r="30" spans="1:22" ht="12.75">
      <c r="A30" s="13">
        <v>21</v>
      </c>
      <c r="B30" s="70" t="s">
        <v>23</v>
      </c>
      <c r="C30" s="70"/>
      <c r="D30" s="63">
        <v>20273</v>
      </c>
      <c r="E30" s="82"/>
      <c r="F30" s="33">
        <f t="shared" si="1"/>
        <v>1.7</v>
      </c>
      <c r="G30" s="33">
        <v>3715</v>
      </c>
      <c r="H30" s="33">
        <v>74.5</v>
      </c>
      <c r="I30" s="33">
        <f t="shared" si="2"/>
        <v>470504.75</v>
      </c>
      <c r="J30" s="85"/>
      <c r="K30" s="33">
        <f t="shared" si="10"/>
        <v>0.5</v>
      </c>
      <c r="L30" s="33">
        <v>2363</v>
      </c>
      <c r="M30" s="34">
        <v>41</v>
      </c>
      <c r="N30" s="33">
        <f t="shared" si="3"/>
        <v>48441.5</v>
      </c>
      <c r="O30" s="33">
        <f t="shared" si="4"/>
        <v>518946.25</v>
      </c>
      <c r="P30" s="33">
        <v>1.6</v>
      </c>
      <c r="Q30" s="33">
        <f t="shared" si="5"/>
        <v>830314</v>
      </c>
      <c r="R30" s="33">
        <f t="shared" si="6"/>
        <v>250754.82799999998</v>
      </c>
      <c r="S30" s="33">
        <f t="shared" si="7"/>
        <v>1081068.828</v>
      </c>
      <c r="T30" s="35">
        <f t="shared" si="8"/>
        <v>243276</v>
      </c>
      <c r="U30" s="36">
        <f t="shared" si="9"/>
        <v>1324.3</v>
      </c>
      <c r="V30" s="37"/>
    </row>
    <row r="31" spans="1:181" s="4" customFormat="1" ht="12.75">
      <c r="A31" s="13">
        <v>22</v>
      </c>
      <c r="B31" s="70" t="s">
        <v>15</v>
      </c>
      <c r="C31" s="70"/>
      <c r="D31" s="63">
        <v>26181</v>
      </c>
      <c r="E31" s="82"/>
      <c r="F31" s="33">
        <f t="shared" si="1"/>
        <v>2.2</v>
      </c>
      <c r="G31" s="33">
        <v>3715</v>
      </c>
      <c r="H31" s="33">
        <v>74.5</v>
      </c>
      <c r="I31" s="33">
        <f t="shared" si="2"/>
        <v>608888.5000000001</v>
      </c>
      <c r="J31" s="85"/>
      <c r="K31" s="33">
        <f t="shared" si="10"/>
        <v>0.6</v>
      </c>
      <c r="L31" s="33">
        <v>2363</v>
      </c>
      <c r="M31" s="34">
        <v>41</v>
      </c>
      <c r="N31" s="33">
        <f t="shared" si="3"/>
        <v>58129.799999999996</v>
      </c>
      <c r="O31" s="33">
        <f t="shared" si="4"/>
        <v>667018.3000000002</v>
      </c>
      <c r="P31" s="33">
        <v>2.2</v>
      </c>
      <c r="Q31" s="33">
        <f t="shared" si="5"/>
        <v>1467440.2600000005</v>
      </c>
      <c r="R31" s="33">
        <f t="shared" si="6"/>
        <v>443166.9585200001</v>
      </c>
      <c r="S31" s="33">
        <f t="shared" si="7"/>
        <v>1910607.2185200006</v>
      </c>
      <c r="T31" s="35">
        <f t="shared" si="8"/>
        <v>314172</v>
      </c>
      <c r="U31" s="36">
        <f t="shared" si="9"/>
        <v>2224.8</v>
      </c>
      <c r="V31" s="3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</row>
    <row r="32" spans="1:22" ht="12.75">
      <c r="A32" s="13">
        <v>23</v>
      </c>
      <c r="B32" s="70" t="s">
        <v>14</v>
      </c>
      <c r="C32" s="70"/>
      <c r="D32" s="63">
        <v>29679</v>
      </c>
      <c r="E32" s="82"/>
      <c r="F32" s="33">
        <f t="shared" si="1"/>
        <v>2.5</v>
      </c>
      <c r="G32" s="33">
        <v>3715</v>
      </c>
      <c r="H32" s="33">
        <v>74.5</v>
      </c>
      <c r="I32" s="33">
        <f t="shared" si="2"/>
        <v>691918.75</v>
      </c>
      <c r="J32" s="85"/>
      <c r="K32" s="33">
        <f t="shared" si="10"/>
        <v>0.7</v>
      </c>
      <c r="L32" s="33">
        <v>2363</v>
      </c>
      <c r="M32" s="34">
        <v>41</v>
      </c>
      <c r="N32" s="33">
        <f t="shared" si="3"/>
        <v>67818.09999999999</v>
      </c>
      <c r="O32" s="33">
        <f t="shared" si="4"/>
        <v>759736.85</v>
      </c>
      <c r="P32" s="33">
        <v>2.1</v>
      </c>
      <c r="Q32" s="33">
        <f t="shared" si="5"/>
        <v>1595447.385</v>
      </c>
      <c r="R32" s="33">
        <f t="shared" si="6"/>
        <v>481825.11027</v>
      </c>
      <c r="S32" s="33">
        <f t="shared" si="7"/>
        <v>2077272.49527</v>
      </c>
      <c r="T32" s="35">
        <f t="shared" si="8"/>
        <v>356148</v>
      </c>
      <c r="U32" s="36">
        <f t="shared" si="9"/>
        <v>2433.4</v>
      </c>
      <c r="V32" s="37"/>
    </row>
    <row r="33" spans="1:22" ht="12.75">
      <c r="A33" s="13">
        <v>24</v>
      </c>
      <c r="B33" s="70" t="s">
        <v>13</v>
      </c>
      <c r="C33" s="70"/>
      <c r="D33" s="63">
        <v>35475</v>
      </c>
      <c r="E33" s="82"/>
      <c r="F33" s="33">
        <f t="shared" si="1"/>
        <v>3</v>
      </c>
      <c r="G33" s="33">
        <v>3715</v>
      </c>
      <c r="H33" s="33">
        <v>74.5</v>
      </c>
      <c r="I33" s="33">
        <f t="shared" si="2"/>
        <v>830302.5</v>
      </c>
      <c r="J33" s="85"/>
      <c r="K33" s="33">
        <f t="shared" si="10"/>
        <v>0.8</v>
      </c>
      <c r="L33" s="33">
        <v>2363</v>
      </c>
      <c r="M33" s="34">
        <v>41</v>
      </c>
      <c r="N33" s="33">
        <f t="shared" si="3"/>
        <v>77506.40000000001</v>
      </c>
      <c r="O33" s="33">
        <f t="shared" si="4"/>
        <v>907808.9</v>
      </c>
      <c r="P33" s="33">
        <v>1.6</v>
      </c>
      <c r="Q33" s="33">
        <f t="shared" si="5"/>
        <v>1452494.2400000002</v>
      </c>
      <c r="R33" s="33">
        <f t="shared" si="6"/>
        <v>438653.26048000006</v>
      </c>
      <c r="S33" s="33">
        <f t="shared" si="7"/>
        <v>1891147.5004800004</v>
      </c>
      <c r="T33" s="35">
        <f t="shared" si="8"/>
        <v>425700</v>
      </c>
      <c r="U33" s="36">
        <f t="shared" si="9"/>
        <v>2316.8</v>
      </c>
      <c r="V33" s="37"/>
    </row>
    <row r="34" spans="1:22" ht="12.75">
      <c r="A34" s="13">
        <v>25</v>
      </c>
      <c r="B34" s="70" t="s">
        <v>12</v>
      </c>
      <c r="C34" s="70"/>
      <c r="D34" s="63">
        <v>5897</v>
      </c>
      <c r="E34" s="82"/>
      <c r="F34" s="33">
        <f t="shared" si="1"/>
        <v>0.5</v>
      </c>
      <c r="G34" s="33">
        <v>3715</v>
      </c>
      <c r="H34" s="33">
        <v>74.5</v>
      </c>
      <c r="I34" s="33">
        <f t="shared" si="2"/>
        <v>138383.75</v>
      </c>
      <c r="J34" s="85"/>
      <c r="K34" s="33">
        <f t="shared" si="10"/>
        <v>0.1</v>
      </c>
      <c r="L34" s="33">
        <v>2363</v>
      </c>
      <c r="M34" s="34">
        <v>41</v>
      </c>
      <c r="N34" s="33">
        <f t="shared" si="3"/>
        <v>9688.300000000001</v>
      </c>
      <c r="O34" s="33">
        <f t="shared" si="4"/>
        <v>148072.05</v>
      </c>
      <c r="P34" s="33">
        <v>1.6</v>
      </c>
      <c r="Q34" s="33">
        <f t="shared" si="5"/>
        <v>236915.28</v>
      </c>
      <c r="R34" s="33">
        <f t="shared" si="6"/>
        <v>71548.41456</v>
      </c>
      <c r="S34" s="33">
        <f t="shared" si="7"/>
        <v>308463.69456</v>
      </c>
      <c r="T34" s="35">
        <f t="shared" si="8"/>
        <v>70764</v>
      </c>
      <c r="U34" s="36">
        <f t="shared" si="9"/>
        <v>379.2</v>
      </c>
      <c r="V34" s="37"/>
    </row>
    <row r="35" spans="1:22" ht="12.75">
      <c r="A35" s="13">
        <v>26</v>
      </c>
      <c r="B35" s="70" t="s">
        <v>11</v>
      </c>
      <c r="C35" s="70"/>
      <c r="D35" s="63">
        <v>6170</v>
      </c>
      <c r="E35" s="82"/>
      <c r="F35" s="33">
        <f t="shared" si="1"/>
        <v>0.5</v>
      </c>
      <c r="G35" s="33">
        <v>3715</v>
      </c>
      <c r="H35" s="33">
        <v>74.5</v>
      </c>
      <c r="I35" s="33">
        <f t="shared" si="2"/>
        <v>138383.75</v>
      </c>
      <c r="J35" s="85"/>
      <c r="K35" s="33">
        <f t="shared" si="10"/>
        <v>0.1</v>
      </c>
      <c r="L35" s="33">
        <v>2363</v>
      </c>
      <c r="M35" s="34">
        <v>41</v>
      </c>
      <c r="N35" s="33">
        <f t="shared" si="3"/>
        <v>9688.300000000001</v>
      </c>
      <c r="O35" s="33">
        <f t="shared" si="4"/>
        <v>148072.05</v>
      </c>
      <c r="P35" s="33">
        <v>1.6</v>
      </c>
      <c r="Q35" s="33">
        <f t="shared" si="5"/>
        <v>236915.28</v>
      </c>
      <c r="R35" s="33">
        <f t="shared" si="6"/>
        <v>71548.41456</v>
      </c>
      <c r="S35" s="33">
        <f t="shared" si="7"/>
        <v>308463.69456</v>
      </c>
      <c r="T35" s="35">
        <f t="shared" si="8"/>
        <v>74040</v>
      </c>
      <c r="U35" s="36">
        <f t="shared" si="9"/>
        <v>382.5</v>
      </c>
      <c r="V35" s="37"/>
    </row>
    <row r="36" spans="1:22" ht="12.75">
      <c r="A36" s="13">
        <v>27</v>
      </c>
      <c r="B36" s="70" t="s">
        <v>5</v>
      </c>
      <c r="C36" s="70"/>
      <c r="D36" s="63">
        <v>47072</v>
      </c>
      <c r="E36" s="82"/>
      <c r="F36" s="33">
        <f t="shared" si="1"/>
        <v>3.9</v>
      </c>
      <c r="G36" s="33">
        <v>3715</v>
      </c>
      <c r="H36" s="33">
        <v>74.5</v>
      </c>
      <c r="I36" s="33">
        <f t="shared" si="2"/>
        <v>1079393.25</v>
      </c>
      <c r="J36" s="85"/>
      <c r="K36" s="33">
        <f t="shared" si="10"/>
        <v>1</v>
      </c>
      <c r="L36" s="33">
        <v>2363</v>
      </c>
      <c r="M36" s="34">
        <v>41</v>
      </c>
      <c r="N36" s="33">
        <f t="shared" si="3"/>
        <v>96883</v>
      </c>
      <c r="O36" s="33">
        <f t="shared" si="4"/>
        <v>1176276.25</v>
      </c>
      <c r="P36" s="33">
        <v>1.6</v>
      </c>
      <c r="Q36" s="33">
        <f t="shared" si="5"/>
        <v>1882042</v>
      </c>
      <c r="R36" s="33">
        <f t="shared" si="6"/>
        <v>568376.684</v>
      </c>
      <c r="S36" s="33">
        <f t="shared" si="7"/>
        <v>2450418.684</v>
      </c>
      <c r="T36" s="35">
        <f t="shared" si="8"/>
        <v>564864</v>
      </c>
      <c r="U36" s="36">
        <f t="shared" si="9"/>
        <v>3015.3</v>
      </c>
      <c r="V36" s="37"/>
    </row>
    <row r="37" spans="1:22" ht="12.75">
      <c r="A37" s="13">
        <v>28</v>
      </c>
      <c r="B37" s="70" t="s">
        <v>6</v>
      </c>
      <c r="C37" s="70"/>
      <c r="D37" s="63">
        <v>19301</v>
      </c>
      <c r="E37" s="82"/>
      <c r="F37" s="33">
        <f t="shared" si="1"/>
        <v>1.6</v>
      </c>
      <c r="G37" s="33">
        <v>3715</v>
      </c>
      <c r="H37" s="33">
        <v>74.5</v>
      </c>
      <c r="I37" s="33">
        <f t="shared" si="2"/>
        <v>442828</v>
      </c>
      <c r="J37" s="85"/>
      <c r="K37" s="33">
        <f t="shared" si="10"/>
        <v>0.4</v>
      </c>
      <c r="L37" s="33">
        <v>2363</v>
      </c>
      <c r="M37" s="34">
        <v>41</v>
      </c>
      <c r="N37" s="33">
        <f t="shared" si="3"/>
        <v>38753.200000000004</v>
      </c>
      <c r="O37" s="33">
        <f t="shared" si="4"/>
        <v>481581.2</v>
      </c>
      <c r="P37" s="33">
        <v>1.6</v>
      </c>
      <c r="Q37" s="33">
        <f t="shared" si="5"/>
        <v>770529.92</v>
      </c>
      <c r="R37" s="33">
        <f t="shared" si="6"/>
        <v>232700.03584</v>
      </c>
      <c r="S37" s="33">
        <f t="shared" si="7"/>
        <v>1003229.9558400001</v>
      </c>
      <c r="T37" s="35">
        <f t="shared" si="8"/>
        <v>231612</v>
      </c>
      <c r="U37" s="36">
        <f t="shared" si="9"/>
        <v>1234.8</v>
      </c>
      <c r="V37" s="37"/>
    </row>
    <row r="38" spans="1:22" ht="12.75">
      <c r="A38" s="13">
        <v>29</v>
      </c>
      <c r="B38" s="70" t="s">
        <v>7</v>
      </c>
      <c r="C38" s="70"/>
      <c r="D38" s="63">
        <v>30621</v>
      </c>
      <c r="E38" s="82"/>
      <c r="F38" s="33">
        <f t="shared" si="1"/>
        <v>2.6</v>
      </c>
      <c r="G38" s="33">
        <v>3715</v>
      </c>
      <c r="H38" s="33">
        <v>74.5</v>
      </c>
      <c r="I38" s="33">
        <f t="shared" si="2"/>
        <v>719595.5</v>
      </c>
      <c r="J38" s="85"/>
      <c r="K38" s="33">
        <f t="shared" si="10"/>
        <v>0.7</v>
      </c>
      <c r="L38" s="33">
        <v>2363</v>
      </c>
      <c r="M38" s="34">
        <v>41</v>
      </c>
      <c r="N38" s="33">
        <f t="shared" si="3"/>
        <v>67818.09999999999</v>
      </c>
      <c r="O38" s="33">
        <f t="shared" si="4"/>
        <v>787413.6</v>
      </c>
      <c r="P38" s="33">
        <v>1.6</v>
      </c>
      <c r="Q38" s="33">
        <f t="shared" si="5"/>
        <v>1259861.76</v>
      </c>
      <c r="R38" s="33">
        <f t="shared" si="6"/>
        <v>380478.25152</v>
      </c>
      <c r="S38" s="33">
        <f t="shared" si="7"/>
        <v>1640340.01152</v>
      </c>
      <c r="T38" s="35">
        <f t="shared" si="8"/>
        <v>367452</v>
      </c>
      <c r="U38" s="36">
        <f t="shared" si="9"/>
        <v>2007.8</v>
      </c>
      <c r="V38" s="37"/>
    </row>
    <row r="39" spans="1:22" ht="12.75">
      <c r="A39" s="13">
        <v>30</v>
      </c>
      <c r="B39" s="70" t="s">
        <v>27</v>
      </c>
      <c r="C39" s="70"/>
      <c r="D39" s="63">
        <v>12401</v>
      </c>
      <c r="E39" s="82"/>
      <c r="F39" s="33">
        <f t="shared" si="1"/>
        <v>1</v>
      </c>
      <c r="G39" s="33">
        <v>3715</v>
      </c>
      <c r="H39" s="33">
        <v>74.5</v>
      </c>
      <c r="I39" s="33">
        <f t="shared" si="2"/>
        <v>276767.5</v>
      </c>
      <c r="J39" s="85"/>
      <c r="K39" s="33">
        <f t="shared" si="10"/>
        <v>0.3</v>
      </c>
      <c r="L39" s="33">
        <v>2363</v>
      </c>
      <c r="M39" s="34">
        <v>41</v>
      </c>
      <c r="N39" s="33">
        <f t="shared" si="3"/>
        <v>29064.899999999998</v>
      </c>
      <c r="O39" s="33">
        <f t="shared" si="4"/>
        <v>305832.4</v>
      </c>
      <c r="P39" s="33">
        <v>2.1</v>
      </c>
      <c r="Q39" s="33">
        <f t="shared" si="5"/>
        <v>642248.04</v>
      </c>
      <c r="R39" s="33">
        <f t="shared" si="6"/>
        <v>193958.90808</v>
      </c>
      <c r="S39" s="33">
        <f t="shared" si="7"/>
        <v>836206.94808</v>
      </c>
      <c r="T39" s="35">
        <f t="shared" si="8"/>
        <v>148812</v>
      </c>
      <c r="U39" s="36">
        <f t="shared" si="9"/>
        <v>985</v>
      </c>
      <c r="V39" s="37"/>
    </row>
    <row r="40" spans="1:22" ht="12.75">
      <c r="A40" s="13">
        <v>31</v>
      </c>
      <c r="B40" s="70" t="s">
        <v>25</v>
      </c>
      <c r="C40" s="70"/>
      <c r="D40" s="63">
        <v>25598</v>
      </c>
      <c r="E40" s="82"/>
      <c r="F40" s="33">
        <f t="shared" si="1"/>
        <v>2.1</v>
      </c>
      <c r="G40" s="33">
        <v>3715</v>
      </c>
      <c r="H40" s="33">
        <v>74.5</v>
      </c>
      <c r="I40" s="33">
        <f t="shared" si="2"/>
        <v>581211.75</v>
      </c>
      <c r="J40" s="85"/>
      <c r="K40" s="33">
        <f t="shared" si="10"/>
        <v>0.6</v>
      </c>
      <c r="L40" s="33">
        <v>2363</v>
      </c>
      <c r="M40" s="34">
        <v>41</v>
      </c>
      <c r="N40" s="33">
        <f t="shared" si="3"/>
        <v>58129.799999999996</v>
      </c>
      <c r="O40" s="33">
        <f t="shared" si="4"/>
        <v>639341.55</v>
      </c>
      <c r="P40" s="33">
        <v>2.2</v>
      </c>
      <c r="Q40" s="33">
        <f t="shared" si="5"/>
        <v>1406551.4100000001</v>
      </c>
      <c r="R40" s="33">
        <f t="shared" si="6"/>
        <v>424778.52582000004</v>
      </c>
      <c r="S40" s="33">
        <f t="shared" si="7"/>
        <v>1831329.9358200002</v>
      </c>
      <c r="T40" s="35">
        <f t="shared" si="8"/>
        <v>307176</v>
      </c>
      <c r="U40" s="36">
        <f t="shared" si="9"/>
        <v>2138.5</v>
      </c>
      <c r="V40" s="37"/>
    </row>
    <row r="41" spans="1:22" ht="12.75">
      <c r="A41" s="13">
        <v>32</v>
      </c>
      <c r="B41" s="70" t="s">
        <v>10</v>
      </c>
      <c r="C41" s="70"/>
      <c r="D41" s="63">
        <v>8795</v>
      </c>
      <c r="E41" s="82"/>
      <c r="F41" s="33">
        <f t="shared" si="1"/>
        <v>0.7</v>
      </c>
      <c r="G41" s="33">
        <v>3715</v>
      </c>
      <c r="H41" s="33">
        <v>74.5</v>
      </c>
      <c r="I41" s="33">
        <f t="shared" si="2"/>
        <v>193737.25</v>
      </c>
      <c r="J41" s="85"/>
      <c r="K41" s="33">
        <f t="shared" si="10"/>
        <v>0.2</v>
      </c>
      <c r="L41" s="33">
        <v>2363</v>
      </c>
      <c r="M41" s="34">
        <v>41</v>
      </c>
      <c r="N41" s="33">
        <f t="shared" si="3"/>
        <v>19376.600000000002</v>
      </c>
      <c r="O41" s="33">
        <f t="shared" si="4"/>
        <v>213113.85</v>
      </c>
      <c r="P41" s="33">
        <v>1.6</v>
      </c>
      <c r="Q41" s="33">
        <f t="shared" si="5"/>
        <v>340982.16000000003</v>
      </c>
      <c r="R41" s="33">
        <f t="shared" si="6"/>
        <v>102976.61232</v>
      </c>
      <c r="S41" s="33">
        <f t="shared" si="7"/>
        <v>443958.77232000005</v>
      </c>
      <c r="T41" s="35">
        <f t="shared" si="8"/>
        <v>105540</v>
      </c>
      <c r="U41" s="36">
        <f t="shared" si="9"/>
        <v>549.5</v>
      </c>
      <c r="V41" s="37"/>
    </row>
    <row r="42" spans="1:22" ht="12.75">
      <c r="A42" s="13">
        <v>33</v>
      </c>
      <c r="B42" s="70" t="s">
        <v>8</v>
      </c>
      <c r="C42" s="70"/>
      <c r="D42" s="63">
        <v>18526</v>
      </c>
      <c r="E42" s="82"/>
      <c r="F42" s="33">
        <f t="shared" si="1"/>
        <v>1.5</v>
      </c>
      <c r="G42" s="33">
        <v>3715</v>
      </c>
      <c r="H42" s="33">
        <v>74.5</v>
      </c>
      <c r="I42" s="33">
        <f t="shared" si="2"/>
        <v>415151.25</v>
      </c>
      <c r="J42" s="85"/>
      <c r="K42" s="33">
        <f t="shared" si="10"/>
        <v>0.4</v>
      </c>
      <c r="L42" s="33">
        <v>2363</v>
      </c>
      <c r="M42" s="34">
        <v>41</v>
      </c>
      <c r="N42" s="33">
        <f t="shared" si="3"/>
        <v>38753.200000000004</v>
      </c>
      <c r="O42" s="33">
        <f t="shared" si="4"/>
        <v>453904.45</v>
      </c>
      <c r="P42" s="33">
        <v>1.6</v>
      </c>
      <c r="Q42" s="33">
        <f t="shared" si="5"/>
        <v>726247.1200000001</v>
      </c>
      <c r="R42" s="33">
        <f t="shared" si="6"/>
        <v>219326.63024000003</v>
      </c>
      <c r="S42" s="33">
        <f t="shared" si="7"/>
        <v>945573.7502400002</v>
      </c>
      <c r="T42" s="35">
        <f t="shared" si="8"/>
        <v>222312</v>
      </c>
      <c r="U42" s="36">
        <f t="shared" si="9"/>
        <v>1167.9</v>
      </c>
      <c r="V42" s="37"/>
    </row>
    <row r="43" spans="1:22" ht="12.75">
      <c r="A43" s="13">
        <v>34</v>
      </c>
      <c r="B43" s="70" t="s">
        <v>9</v>
      </c>
      <c r="C43" s="70"/>
      <c r="D43" s="63">
        <v>16233</v>
      </c>
      <c r="E43" s="82"/>
      <c r="F43" s="33">
        <f t="shared" si="1"/>
        <v>1.4</v>
      </c>
      <c r="G43" s="33">
        <v>3715</v>
      </c>
      <c r="H43" s="33">
        <v>74.5</v>
      </c>
      <c r="I43" s="33">
        <f t="shared" si="2"/>
        <v>387474.5</v>
      </c>
      <c r="J43" s="85"/>
      <c r="K43" s="33">
        <f t="shared" si="10"/>
        <v>0.4</v>
      </c>
      <c r="L43" s="33">
        <v>2363</v>
      </c>
      <c r="M43" s="34">
        <v>41</v>
      </c>
      <c r="N43" s="33">
        <f t="shared" si="3"/>
        <v>38753.200000000004</v>
      </c>
      <c r="O43" s="33">
        <f t="shared" si="4"/>
        <v>426227.7</v>
      </c>
      <c r="P43" s="33">
        <v>1.6</v>
      </c>
      <c r="Q43" s="33">
        <f t="shared" si="5"/>
        <v>681964.3200000001</v>
      </c>
      <c r="R43" s="33">
        <f t="shared" si="6"/>
        <v>205953.22464</v>
      </c>
      <c r="S43" s="33">
        <f t="shared" si="7"/>
        <v>887917.5446400001</v>
      </c>
      <c r="T43" s="35">
        <f t="shared" si="8"/>
        <v>194796</v>
      </c>
      <c r="U43" s="36">
        <f t="shared" si="9"/>
        <v>1082.7</v>
      </c>
      <c r="V43" s="37"/>
    </row>
    <row r="44" spans="1:22" ht="12.75">
      <c r="A44" s="13">
        <v>35</v>
      </c>
      <c r="B44" s="70" t="s">
        <v>26</v>
      </c>
      <c r="C44" s="70"/>
      <c r="D44" s="63">
        <v>20204</v>
      </c>
      <c r="E44" s="82"/>
      <c r="F44" s="33">
        <f t="shared" si="1"/>
        <v>1.7</v>
      </c>
      <c r="G44" s="33">
        <v>3715</v>
      </c>
      <c r="H44" s="33">
        <v>74.5</v>
      </c>
      <c r="I44" s="33">
        <f t="shared" si="2"/>
        <v>470504.75</v>
      </c>
      <c r="J44" s="85"/>
      <c r="K44" s="33">
        <f t="shared" si="10"/>
        <v>0.4</v>
      </c>
      <c r="L44" s="33">
        <v>2363</v>
      </c>
      <c r="M44" s="34">
        <v>41</v>
      </c>
      <c r="N44" s="33">
        <f t="shared" si="3"/>
        <v>38753.200000000004</v>
      </c>
      <c r="O44" s="33">
        <f t="shared" si="4"/>
        <v>509257.95</v>
      </c>
      <c r="P44" s="33">
        <v>1.6</v>
      </c>
      <c r="Q44" s="33">
        <f t="shared" si="5"/>
        <v>814812.7200000001</v>
      </c>
      <c r="R44" s="33">
        <f t="shared" si="6"/>
        <v>246073.44144000002</v>
      </c>
      <c r="S44" s="33">
        <f t="shared" si="7"/>
        <v>1060886.1614400002</v>
      </c>
      <c r="T44" s="35">
        <f t="shared" si="8"/>
        <v>242448</v>
      </c>
      <c r="U44" s="36">
        <f t="shared" si="9"/>
        <v>1303.3</v>
      </c>
      <c r="V44" s="37"/>
    </row>
    <row r="45" spans="1:22" ht="12.75">
      <c r="A45" s="13">
        <v>36</v>
      </c>
      <c r="B45" s="70" t="s">
        <v>33</v>
      </c>
      <c r="C45" s="70"/>
      <c r="D45" s="63">
        <v>11653</v>
      </c>
      <c r="E45" s="82"/>
      <c r="F45" s="33">
        <f t="shared" si="1"/>
        <v>1</v>
      </c>
      <c r="G45" s="33">
        <v>3715</v>
      </c>
      <c r="H45" s="33">
        <v>74.5</v>
      </c>
      <c r="I45" s="33">
        <f t="shared" si="2"/>
        <v>276767.5</v>
      </c>
      <c r="J45" s="85"/>
      <c r="K45" s="33">
        <f t="shared" si="10"/>
        <v>0.3</v>
      </c>
      <c r="L45" s="33">
        <v>2363</v>
      </c>
      <c r="M45" s="34">
        <v>41</v>
      </c>
      <c r="N45" s="33">
        <f t="shared" si="3"/>
        <v>29064.899999999998</v>
      </c>
      <c r="O45" s="33">
        <f t="shared" si="4"/>
        <v>305832.4</v>
      </c>
      <c r="P45" s="33">
        <v>1.6</v>
      </c>
      <c r="Q45" s="33">
        <f t="shared" si="5"/>
        <v>489331.8400000001</v>
      </c>
      <c r="R45" s="33">
        <f t="shared" si="6"/>
        <v>147778.21568000002</v>
      </c>
      <c r="S45" s="33">
        <f t="shared" si="7"/>
        <v>637110.0556800001</v>
      </c>
      <c r="T45" s="35">
        <f t="shared" si="8"/>
        <v>139836</v>
      </c>
      <c r="U45" s="36">
        <f t="shared" si="9"/>
        <v>776.9</v>
      </c>
      <c r="V45" s="37"/>
    </row>
    <row r="46" spans="1:22" ht="12.75">
      <c r="A46" s="13">
        <v>37</v>
      </c>
      <c r="B46" s="70" t="s">
        <v>34</v>
      </c>
      <c r="C46" s="70"/>
      <c r="D46" s="63">
        <v>4306</v>
      </c>
      <c r="E46" s="82"/>
      <c r="F46" s="33">
        <f t="shared" si="1"/>
        <v>0.4</v>
      </c>
      <c r="G46" s="33">
        <v>3715</v>
      </c>
      <c r="H46" s="33">
        <v>74.5</v>
      </c>
      <c r="I46" s="33">
        <f t="shared" si="2"/>
        <v>110707</v>
      </c>
      <c r="J46" s="85"/>
      <c r="K46" s="33">
        <f t="shared" si="10"/>
        <v>0.1</v>
      </c>
      <c r="L46" s="33">
        <v>2363</v>
      </c>
      <c r="M46" s="34">
        <v>41</v>
      </c>
      <c r="N46" s="33">
        <f t="shared" si="3"/>
        <v>9688.300000000001</v>
      </c>
      <c r="O46" s="33">
        <f t="shared" si="4"/>
        <v>120395.3</v>
      </c>
      <c r="P46" s="33">
        <v>1.6</v>
      </c>
      <c r="Q46" s="33">
        <f t="shared" si="5"/>
        <v>192632.48</v>
      </c>
      <c r="R46" s="33">
        <f t="shared" si="6"/>
        <v>58175.00896</v>
      </c>
      <c r="S46" s="33">
        <f t="shared" si="7"/>
        <v>250807.48896000002</v>
      </c>
      <c r="T46" s="35">
        <f t="shared" si="8"/>
        <v>51672</v>
      </c>
      <c r="U46" s="36">
        <f t="shared" si="9"/>
        <v>302.5</v>
      </c>
      <c r="V46" s="37"/>
    </row>
    <row r="47" spans="1:22" ht="12.75">
      <c r="A47" s="13">
        <v>38</v>
      </c>
      <c r="B47" s="70" t="s">
        <v>35</v>
      </c>
      <c r="C47" s="70"/>
      <c r="D47" s="63">
        <v>9817</v>
      </c>
      <c r="E47" s="82"/>
      <c r="F47" s="33">
        <f t="shared" si="1"/>
        <v>0.8</v>
      </c>
      <c r="G47" s="33">
        <v>3715</v>
      </c>
      <c r="H47" s="33">
        <v>74.5</v>
      </c>
      <c r="I47" s="33">
        <f t="shared" si="2"/>
        <v>221414</v>
      </c>
      <c r="J47" s="85"/>
      <c r="K47" s="33">
        <f t="shared" si="10"/>
        <v>0.2</v>
      </c>
      <c r="L47" s="33">
        <v>2363</v>
      </c>
      <c r="M47" s="34">
        <v>41</v>
      </c>
      <c r="N47" s="33">
        <f t="shared" si="3"/>
        <v>19376.600000000002</v>
      </c>
      <c r="O47" s="33">
        <f t="shared" si="4"/>
        <v>240790.6</v>
      </c>
      <c r="P47" s="33">
        <v>1.6</v>
      </c>
      <c r="Q47" s="33">
        <f t="shared" si="5"/>
        <v>385264.96</v>
      </c>
      <c r="R47" s="33">
        <f t="shared" si="6"/>
        <v>116350.01792</v>
      </c>
      <c r="S47" s="33">
        <f t="shared" si="7"/>
        <v>501614.97792000003</v>
      </c>
      <c r="T47" s="35">
        <f t="shared" si="8"/>
        <v>117804</v>
      </c>
      <c r="U47" s="36">
        <f t="shared" si="9"/>
        <v>619.4</v>
      </c>
      <c r="V47" s="37"/>
    </row>
    <row r="48" spans="1:22" ht="12.75">
      <c r="A48" s="13">
        <v>39</v>
      </c>
      <c r="B48" s="70" t="s">
        <v>36</v>
      </c>
      <c r="C48" s="70"/>
      <c r="D48" s="63">
        <v>5297</v>
      </c>
      <c r="E48" s="82"/>
      <c r="F48" s="33">
        <f t="shared" si="1"/>
        <v>0.4</v>
      </c>
      <c r="G48" s="33">
        <v>3715</v>
      </c>
      <c r="H48" s="33">
        <v>74.5</v>
      </c>
      <c r="I48" s="33">
        <f t="shared" si="2"/>
        <v>110707</v>
      </c>
      <c r="J48" s="85"/>
      <c r="K48" s="33">
        <f t="shared" si="10"/>
        <v>0.1</v>
      </c>
      <c r="L48" s="33">
        <v>2363</v>
      </c>
      <c r="M48" s="34">
        <v>41</v>
      </c>
      <c r="N48" s="33">
        <f t="shared" si="3"/>
        <v>9688.300000000001</v>
      </c>
      <c r="O48" s="33">
        <f t="shared" si="4"/>
        <v>120395.3</v>
      </c>
      <c r="P48" s="33">
        <v>1.6</v>
      </c>
      <c r="Q48" s="33">
        <f t="shared" si="5"/>
        <v>192632.48</v>
      </c>
      <c r="R48" s="33">
        <f t="shared" si="6"/>
        <v>58175.00896</v>
      </c>
      <c r="S48" s="33">
        <f t="shared" si="7"/>
        <v>250807.48896000002</v>
      </c>
      <c r="T48" s="35">
        <f t="shared" si="8"/>
        <v>63564</v>
      </c>
      <c r="U48" s="36">
        <f t="shared" si="9"/>
        <v>314.4</v>
      </c>
      <c r="V48" s="37"/>
    </row>
    <row r="49" spans="1:22" ht="12.75">
      <c r="A49" s="13">
        <v>40</v>
      </c>
      <c r="B49" s="70" t="s">
        <v>37</v>
      </c>
      <c r="C49" s="70"/>
      <c r="D49" s="63">
        <v>6664</v>
      </c>
      <c r="E49" s="82"/>
      <c r="F49" s="33">
        <f t="shared" si="1"/>
        <v>0.6</v>
      </c>
      <c r="G49" s="33">
        <v>3715</v>
      </c>
      <c r="H49" s="33">
        <v>74.5</v>
      </c>
      <c r="I49" s="33">
        <f t="shared" si="2"/>
        <v>166060.5</v>
      </c>
      <c r="J49" s="85"/>
      <c r="K49" s="33">
        <f t="shared" si="10"/>
        <v>0.1</v>
      </c>
      <c r="L49" s="33">
        <v>2363</v>
      </c>
      <c r="M49" s="34">
        <v>41</v>
      </c>
      <c r="N49" s="33">
        <f t="shared" si="3"/>
        <v>9688.300000000001</v>
      </c>
      <c r="O49" s="33">
        <f t="shared" si="4"/>
        <v>175748.8</v>
      </c>
      <c r="P49" s="33">
        <v>1.6</v>
      </c>
      <c r="Q49" s="33">
        <f t="shared" si="5"/>
        <v>281198.08</v>
      </c>
      <c r="R49" s="33">
        <f t="shared" si="6"/>
        <v>84921.82016</v>
      </c>
      <c r="S49" s="33">
        <f t="shared" si="7"/>
        <v>366119.90016</v>
      </c>
      <c r="T49" s="35">
        <f t="shared" si="8"/>
        <v>79968</v>
      </c>
      <c r="U49" s="36">
        <f t="shared" si="9"/>
        <v>446.1</v>
      </c>
      <c r="V49" s="37"/>
    </row>
    <row r="50" spans="1:22" ht="12.75">
      <c r="A50" s="13">
        <v>41</v>
      </c>
      <c r="B50" s="70" t="s">
        <v>41</v>
      </c>
      <c r="C50" s="70"/>
      <c r="D50" s="63">
        <v>9787</v>
      </c>
      <c r="E50" s="83"/>
      <c r="F50" s="33">
        <f t="shared" si="1"/>
        <v>0.8</v>
      </c>
      <c r="G50" s="33">
        <v>3715</v>
      </c>
      <c r="H50" s="33">
        <v>74.5</v>
      </c>
      <c r="I50" s="33">
        <f t="shared" si="2"/>
        <v>221414</v>
      </c>
      <c r="J50" s="86"/>
      <c r="K50" s="33">
        <f t="shared" si="10"/>
        <v>0.2</v>
      </c>
      <c r="L50" s="33">
        <v>2363</v>
      </c>
      <c r="M50" s="34">
        <v>41</v>
      </c>
      <c r="N50" s="33">
        <f t="shared" si="3"/>
        <v>19376.600000000002</v>
      </c>
      <c r="O50" s="33">
        <f t="shared" si="4"/>
        <v>240790.6</v>
      </c>
      <c r="P50" s="33">
        <v>1.6</v>
      </c>
      <c r="Q50" s="33">
        <f t="shared" si="5"/>
        <v>385264.96</v>
      </c>
      <c r="R50" s="33">
        <f t="shared" si="6"/>
        <v>116350.01792</v>
      </c>
      <c r="S50" s="33">
        <f t="shared" si="7"/>
        <v>501614.97792000003</v>
      </c>
      <c r="T50" s="35">
        <f t="shared" si="8"/>
        <v>117444</v>
      </c>
      <c r="U50" s="36">
        <f t="shared" si="9"/>
        <v>619.1</v>
      </c>
      <c r="V50" s="37"/>
    </row>
    <row r="51" spans="1:22" ht="12.75">
      <c r="A51" s="13"/>
      <c r="B51" s="71" t="s">
        <v>1</v>
      </c>
      <c r="C51" s="71"/>
      <c r="D51" s="49">
        <f>SUM(D9:D50)</f>
        <v>958531</v>
      </c>
      <c r="E51" s="43"/>
      <c r="F51" s="44">
        <f>SUM(F9:F50)</f>
        <v>80</v>
      </c>
      <c r="G51" s="44"/>
      <c r="H51" s="44"/>
      <c r="I51" s="44">
        <f>SUM(I9:I50)</f>
        <v>22141400</v>
      </c>
      <c r="J51" s="43"/>
      <c r="K51" s="44">
        <f>SUM(K9:K50)</f>
        <v>21.299999999999994</v>
      </c>
      <c r="L51" s="43"/>
      <c r="M51" s="43"/>
      <c r="N51" s="44">
        <f>SUM(N9:N50)</f>
        <v>2063607.9000000006</v>
      </c>
      <c r="O51" s="44">
        <f>SUM(O9:O50)</f>
        <v>24205007.900000002</v>
      </c>
      <c r="P51" s="43"/>
      <c r="Q51" s="44">
        <f>ROUND(SUM(Q9:Q50),1)</f>
        <v>42800422</v>
      </c>
      <c r="R51" s="44">
        <f>ROUND(SUM(R9:R50),1)</f>
        <v>12925727.4</v>
      </c>
      <c r="S51" s="44">
        <f>ROUND(SUM(S9:S50),1)</f>
        <v>55726149.4</v>
      </c>
      <c r="T51" s="44">
        <f>ROUND(SUM(T9:T50),1)</f>
        <v>11502372</v>
      </c>
      <c r="U51" s="44">
        <f>ROUND(SUM(U9:U50),1)</f>
        <v>67228.3</v>
      </c>
      <c r="V51" s="45">
        <f>F51+K51</f>
        <v>101.3</v>
      </c>
    </row>
    <row r="52" spans="1:22" ht="12.75">
      <c r="A52" s="9"/>
      <c r="B52" s="55"/>
      <c r="C52" s="55"/>
      <c r="D52" s="66"/>
      <c r="E52" s="67"/>
      <c r="F52" s="68"/>
      <c r="G52" s="68"/>
      <c r="H52" s="68"/>
      <c r="I52" s="68"/>
      <c r="J52" s="67"/>
      <c r="K52" s="68"/>
      <c r="L52" s="67"/>
      <c r="M52" s="67"/>
      <c r="N52" s="68"/>
      <c r="O52" s="68"/>
      <c r="P52" s="67"/>
      <c r="Q52" s="68"/>
      <c r="R52" s="68"/>
      <c r="S52" s="68"/>
      <c r="T52" s="68"/>
      <c r="U52" s="68"/>
      <c r="V52" s="68"/>
    </row>
    <row r="53" spans="1:27" ht="13.5" customHeight="1">
      <c r="A53" s="18" t="s">
        <v>66</v>
      </c>
      <c r="B53" s="19"/>
      <c r="C53" s="19"/>
      <c r="D53" s="19"/>
      <c r="E53" s="19"/>
      <c r="F53" s="19"/>
      <c r="G53" s="19"/>
      <c r="H53" s="19"/>
      <c r="I53" s="19"/>
      <c r="J53" s="19"/>
      <c r="K53" s="19" t="s">
        <v>67</v>
      </c>
      <c r="L53" s="19"/>
      <c r="M53" s="1"/>
      <c r="N53" s="1"/>
      <c r="O53" s="1"/>
      <c r="P53" s="1"/>
      <c r="Q53" s="1"/>
      <c r="R53" s="76" t="s">
        <v>74</v>
      </c>
      <c r="S53" s="76"/>
      <c r="T53" s="76"/>
      <c r="U53" s="20">
        <v>74426600</v>
      </c>
      <c r="V53" s="1"/>
      <c r="W53" s="5"/>
      <c r="X53" s="5"/>
      <c r="Y53" s="5"/>
      <c r="Z53" s="5"/>
      <c r="AA53" s="5"/>
    </row>
    <row r="54" spans="18:21" s="7" customFormat="1" ht="15">
      <c r="R54" s="77" t="s">
        <v>73</v>
      </c>
      <c r="S54" s="77"/>
      <c r="T54" s="77"/>
      <c r="U54" s="26">
        <f>ROUND(U53-U51*1000,1)</f>
        <v>7198300</v>
      </c>
    </row>
    <row r="55" spans="2:22" ht="14.2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ht="11.25">
      <c r="B56" s="3"/>
    </row>
    <row r="57" spans="2:22" ht="12.75"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61" spans="2:22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8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7.2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7" spans="2:22" ht="11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84" spans="3:22" ht="11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3:22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1.25"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</sheetData>
  <sheetProtection/>
  <mergeCells count="70">
    <mergeCell ref="B1:V1"/>
    <mergeCell ref="B2:V2"/>
    <mergeCell ref="B5:C7"/>
    <mergeCell ref="D5:D7"/>
    <mergeCell ref="E5:E7"/>
    <mergeCell ref="F5:F7"/>
    <mergeCell ref="G5:G7"/>
    <mergeCell ref="H5:H7"/>
    <mergeCell ref="I5:I7"/>
    <mergeCell ref="J5:J7"/>
    <mergeCell ref="V5:V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21:C21"/>
    <mergeCell ref="B8:C8"/>
    <mergeCell ref="B9:C9"/>
    <mergeCell ref="E9:E50"/>
    <mergeCell ref="J9:J5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R53:T53"/>
    <mergeCell ref="R54:T54"/>
    <mergeCell ref="B46:C46"/>
    <mergeCell ref="B47:C47"/>
    <mergeCell ref="B48:C48"/>
    <mergeCell ref="B49:C49"/>
    <mergeCell ref="B50:C50"/>
    <mergeCell ref="B51:C51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X86"/>
  <sheetViews>
    <sheetView zoomScaleSheetLayoutView="75" zoomScalePageLayoutView="0" workbookViewId="0" topLeftCell="A1">
      <selection activeCell="L21" sqref="L21"/>
    </sheetView>
  </sheetViews>
  <sheetFormatPr defaultColWidth="9.00390625" defaultRowHeight="12.75"/>
  <cols>
    <col min="1" max="1" width="4.875" style="2" customWidth="1"/>
    <col min="2" max="2" width="12.75390625" style="2" bestFit="1" customWidth="1"/>
    <col min="3" max="3" width="12.00390625" style="2" customWidth="1"/>
    <col min="4" max="4" width="10.75390625" style="2" customWidth="1"/>
    <col min="5" max="5" width="10.625" style="2" customWidth="1"/>
    <col min="6" max="6" width="8.625" style="2" customWidth="1"/>
    <col min="7" max="7" width="10.625" style="2" customWidth="1"/>
    <col min="8" max="8" width="9.75390625" style="2" customWidth="1"/>
    <col min="9" max="9" width="12.875" style="2" customWidth="1"/>
    <col min="10" max="10" width="10.75390625" style="2" customWidth="1"/>
    <col min="11" max="11" width="7.375" style="2" customWidth="1"/>
    <col min="12" max="12" width="12.00390625" style="2" customWidth="1"/>
    <col min="13" max="13" width="8.25390625" style="2" customWidth="1"/>
    <col min="14" max="14" width="12.00390625" style="2" customWidth="1"/>
    <col min="15" max="15" width="13.25390625" style="2" customWidth="1"/>
    <col min="16" max="16" width="12.00390625" style="2" customWidth="1"/>
    <col min="17" max="17" width="13.625" style="2" customWidth="1"/>
    <col min="18" max="18" width="13.375" style="2" customWidth="1"/>
    <col min="19" max="19" width="14.00390625" style="2" customWidth="1"/>
    <col min="20" max="20" width="12.00390625" style="2" customWidth="1"/>
    <col min="21" max="21" width="15.375" style="2" customWidth="1"/>
    <col min="22" max="22" width="12.00390625" style="2" customWidth="1"/>
    <col min="23" max="16384" width="9.125" style="2" customWidth="1"/>
  </cols>
  <sheetData>
    <row r="1" spans="2:22" ht="24" customHeight="1"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2:22" ht="23.25" customHeight="1">
      <c r="B2" s="91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9.5" customHeight="1">
      <c r="A3" s="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6.7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53" customFormat="1" ht="35.25" customHeight="1">
      <c r="A5" s="52"/>
      <c r="B5" s="92" t="s">
        <v>0</v>
      </c>
      <c r="C5" s="92"/>
      <c r="D5" s="78" t="s">
        <v>47</v>
      </c>
      <c r="E5" s="78" t="s">
        <v>60</v>
      </c>
      <c r="F5" s="87" t="s">
        <v>48</v>
      </c>
      <c r="G5" s="87" t="s">
        <v>39</v>
      </c>
      <c r="H5" s="87" t="s">
        <v>40</v>
      </c>
      <c r="I5" s="87" t="s">
        <v>49</v>
      </c>
      <c r="J5" s="87" t="s">
        <v>61</v>
      </c>
      <c r="K5" s="87" t="s">
        <v>53</v>
      </c>
      <c r="L5" s="87" t="s">
        <v>54</v>
      </c>
      <c r="M5" s="87" t="s">
        <v>55</v>
      </c>
      <c r="N5" s="87" t="s">
        <v>56</v>
      </c>
      <c r="O5" s="87" t="s">
        <v>57</v>
      </c>
      <c r="P5" s="87" t="s">
        <v>51</v>
      </c>
      <c r="Q5" s="87" t="s">
        <v>50</v>
      </c>
      <c r="R5" s="87">
        <v>30.2</v>
      </c>
      <c r="S5" s="87" t="s">
        <v>52</v>
      </c>
      <c r="T5" s="78" t="s">
        <v>75</v>
      </c>
      <c r="U5" s="78" t="s">
        <v>58</v>
      </c>
      <c r="V5" s="93" t="s">
        <v>59</v>
      </c>
    </row>
    <row r="6" spans="1:22" s="53" customFormat="1" ht="12.75" customHeight="1">
      <c r="A6" s="52"/>
      <c r="B6" s="92"/>
      <c r="C6" s="92"/>
      <c r="D6" s="79"/>
      <c r="E6" s="7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79"/>
      <c r="U6" s="79"/>
      <c r="V6" s="94"/>
    </row>
    <row r="7" spans="1:22" s="53" customFormat="1" ht="44.25" customHeight="1">
      <c r="A7" s="54"/>
      <c r="B7" s="92"/>
      <c r="C7" s="92"/>
      <c r="D7" s="80"/>
      <c r="E7" s="8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0"/>
      <c r="U7" s="80"/>
      <c r="V7" s="95"/>
    </row>
    <row r="8" spans="1:22" ht="15" customHeight="1">
      <c r="A8" s="13"/>
      <c r="B8" s="75" t="s">
        <v>44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7"/>
    </row>
    <row r="9" spans="1:22" ht="12.75">
      <c r="A9" s="13">
        <v>1</v>
      </c>
      <c r="B9" s="72" t="s">
        <v>46</v>
      </c>
      <c r="C9" s="72"/>
      <c r="D9" s="34">
        <v>62835</v>
      </c>
      <c r="E9" s="81">
        <v>13000</v>
      </c>
      <c r="F9" s="33">
        <f aca="true" t="shared" si="0" ref="F9:F17">ROUND(D9/$E$9,1)</f>
        <v>4.8</v>
      </c>
      <c r="G9" s="33">
        <v>3715</v>
      </c>
      <c r="H9" s="33">
        <v>74.5</v>
      </c>
      <c r="I9" s="33">
        <f>F9*G9*H9</f>
        <v>1328484</v>
      </c>
      <c r="J9" s="84">
        <v>50000</v>
      </c>
      <c r="K9" s="33">
        <f>ROUND(D9/$J$9,1)</f>
        <v>1.3</v>
      </c>
      <c r="L9" s="33">
        <v>2363</v>
      </c>
      <c r="M9" s="34">
        <v>41</v>
      </c>
      <c r="N9" s="33">
        <f>K9*L9*M9</f>
        <v>125947.90000000001</v>
      </c>
      <c r="O9" s="33">
        <f>I9+N9</f>
        <v>1454431.9</v>
      </c>
      <c r="P9" s="33">
        <v>1.6</v>
      </c>
      <c r="Q9" s="33">
        <f>O9*P9</f>
        <v>2327091.04</v>
      </c>
      <c r="R9" s="33">
        <f>Q9*0.302</f>
        <v>702781.49408</v>
      </c>
      <c r="S9" s="33">
        <f>Q9+R9</f>
        <v>3029872.53408</v>
      </c>
      <c r="T9" s="35">
        <f>D9*12</f>
        <v>754020</v>
      </c>
      <c r="U9" s="36">
        <f>ROUND((S9+T9)/1000,1)</f>
        <v>3783.9</v>
      </c>
      <c r="V9" s="37"/>
    </row>
    <row r="10" spans="1:22" ht="12.75">
      <c r="A10" s="13">
        <v>2</v>
      </c>
      <c r="B10" s="70" t="s">
        <v>28</v>
      </c>
      <c r="C10" s="70"/>
      <c r="D10" s="63">
        <v>118050</v>
      </c>
      <c r="E10" s="82"/>
      <c r="F10" s="33">
        <f t="shared" si="0"/>
        <v>9.1</v>
      </c>
      <c r="G10" s="33">
        <v>3715</v>
      </c>
      <c r="H10" s="33">
        <v>74.5</v>
      </c>
      <c r="I10" s="33">
        <f aca="true" t="shared" si="1" ref="I10:I50">F10*G10*H10</f>
        <v>2518584.25</v>
      </c>
      <c r="J10" s="85"/>
      <c r="K10" s="33">
        <f aca="true" t="shared" si="2" ref="K10:K50">ROUND(D10/$J$9,1)</f>
        <v>2.4</v>
      </c>
      <c r="L10" s="33">
        <v>2363</v>
      </c>
      <c r="M10" s="34">
        <v>41</v>
      </c>
      <c r="N10" s="33">
        <f aca="true" t="shared" si="3" ref="N10:N50">K10*L10*M10</f>
        <v>232519.19999999998</v>
      </c>
      <c r="O10" s="33">
        <f aca="true" t="shared" si="4" ref="O10:O50">I10+N10</f>
        <v>2751103.45</v>
      </c>
      <c r="P10" s="33">
        <v>1.9</v>
      </c>
      <c r="Q10" s="33">
        <f aca="true" t="shared" si="5" ref="Q10:Q50">O10*P10</f>
        <v>5227096.555</v>
      </c>
      <c r="R10" s="33">
        <f aca="true" t="shared" si="6" ref="R10:R50">Q10*0.302</f>
        <v>1578583.15961</v>
      </c>
      <c r="S10" s="33">
        <f aca="true" t="shared" si="7" ref="S10:S50">Q10+R10</f>
        <v>6805679.714609999</v>
      </c>
      <c r="T10" s="35">
        <f aca="true" t="shared" si="8" ref="T10:T50">D10*12</f>
        <v>1416600</v>
      </c>
      <c r="U10" s="36">
        <f aca="true" t="shared" si="9" ref="U10:U50">ROUND((S10+T10)/1000,1)</f>
        <v>8222.3</v>
      </c>
      <c r="V10" s="37"/>
    </row>
    <row r="11" spans="1:22" ht="12.75">
      <c r="A11" s="13">
        <v>3</v>
      </c>
      <c r="B11" s="70" t="s">
        <v>29</v>
      </c>
      <c r="C11" s="70"/>
      <c r="D11" s="63">
        <v>20349</v>
      </c>
      <c r="E11" s="82"/>
      <c r="F11" s="33">
        <f t="shared" si="0"/>
        <v>1.6</v>
      </c>
      <c r="G11" s="33">
        <v>3715</v>
      </c>
      <c r="H11" s="33">
        <v>74.5</v>
      </c>
      <c r="I11" s="33">
        <f t="shared" si="1"/>
        <v>442828</v>
      </c>
      <c r="J11" s="85"/>
      <c r="K11" s="33">
        <f t="shared" si="2"/>
        <v>0.4</v>
      </c>
      <c r="L11" s="33">
        <v>2363</v>
      </c>
      <c r="M11" s="34">
        <v>41</v>
      </c>
      <c r="N11" s="33">
        <f t="shared" si="3"/>
        <v>38753.200000000004</v>
      </c>
      <c r="O11" s="33">
        <f t="shared" si="4"/>
        <v>481581.2</v>
      </c>
      <c r="P11" s="33">
        <v>1.6</v>
      </c>
      <c r="Q11" s="33">
        <f t="shared" si="5"/>
        <v>770529.92</v>
      </c>
      <c r="R11" s="33">
        <f t="shared" si="6"/>
        <v>232700.03584</v>
      </c>
      <c r="S11" s="33">
        <f t="shared" si="7"/>
        <v>1003229.9558400001</v>
      </c>
      <c r="T11" s="35">
        <f t="shared" si="8"/>
        <v>244188</v>
      </c>
      <c r="U11" s="36">
        <f t="shared" si="9"/>
        <v>1247.4</v>
      </c>
      <c r="V11" s="37"/>
    </row>
    <row r="12" spans="1:22" ht="12.75">
      <c r="A12" s="13">
        <v>4</v>
      </c>
      <c r="B12" s="70" t="s">
        <v>30</v>
      </c>
      <c r="C12" s="70"/>
      <c r="D12" s="63">
        <v>15792</v>
      </c>
      <c r="E12" s="82"/>
      <c r="F12" s="33">
        <f t="shared" si="0"/>
        <v>1.2</v>
      </c>
      <c r="G12" s="33">
        <v>3715</v>
      </c>
      <c r="H12" s="33">
        <v>74.5</v>
      </c>
      <c r="I12" s="33">
        <f t="shared" si="1"/>
        <v>332121</v>
      </c>
      <c r="J12" s="85"/>
      <c r="K12" s="33">
        <f t="shared" si="2"/>
        <v>0.3</v>
      </c>
      <c r="L12" s="33">
        <v>2363</v>
      </c>
      <c r="M12" s="34">
        <v>41</v>
      </c>
      <c r="N12" s="33">
        <f t="shared" si="3"/>
        <v>29064.899999999998</v>
      </c>
      <c r="O12" s="33">
        <f t="shared" si="4"/>
        <v>361185.9</v>
      </c>
      <c r="P12" s="33">
        <v>1.6</v>
      </c>
      <c r="Q12" s="33">
        <f t="shared" si="5"/>
        <v>577897.4400000001</v>
      </c>
      <c r="R12" s="33">
        <f t="shared" si="6"/>
        <v>174525.02688000002</v>
      </c>
      <c r="S12" s="33">
        <f t="shared" si="7"/>
        <v>752422.4668800001</v>
      </c>
      <c r="T12" s="35">
        <f t="shared" si="8"/>
        <v>189504</v>
      </c>
      <c r="U12" s="36">
        <f t="shared" si="9"/>
        <v>941.9</v>
      </c>
      <c r="V12" s="37"/>
    </row>
    <row r="13" spans="1:22" ht="12.75">
      <c r="A13" s="13">
        <v>5</v>
      </c>
      <c r="B13" s="70" t="s">
        <v>31</v>
      </c>
      <c r="C13" s="70"/>
      <c r="D13" s="63">
        <v>5404</v>
      </c>
      <c r="E13" s="82"/>
      <c r="F13" s="33">
        <f t="shared" si="0"/>
        <v>0.4</v>
      </c>
      <c r="G13" s="33">
        <v>3715</v>
      </c>
      <c r="H13" s="33">
        <v>74.5</v>
      </c>
      <c r="I13" s="33">
        <f t="shared" si="1"/>
        <v>110707</v>
      </c>
      <c r="J13" s="85"/>
      <c r="K13" s="33">
        <f t="shared" si="2"/>
        <v>0.1</v>
      </c>
      <c r="L13" s="33">
        <v>2363</v>
      </c>
      <c r="M13" s="34">
        <v>41</v>
      </c>
      <c r="N13" s="33">
        <f t="shared" si="3"/>
        <v>9688.300000000001</v>
      </c>
      <c r="O13" s="33">
        <f t="shared" si="4"/>
        <v>120395.3</v>
      </c>
      <c r="P13" s="33">
        <v>1.6</v>
      </c>
      <c r="Q13" s="33">
        <f t="shared" si="5"/>
        <v>192632.48</v>
      </c>
      <c r="R13" s="33">
        <f t="shared" si="6"/>
        <v>58175.00896</v>
      </c>
      <c r="S13" s="33">
        <f t="shared" si="7"/>
        <v>250807.48896000002</v>
      </c>
      <c r="T13" s="35">
        <f t="shared" si="8"/>
        <v>64848</v>
      </c>
      <c r="U13" s="36">
        <f t="shared" si="9"/>
        <v>315.7</v>
      </c>
      <c r="V13" s="37"/>
    </row>
    <row r="14" spans="1:22" ht="12.75">
      <c r="A14" s="13">
        <v>6</v>
      </c>
      <c r="B14" s="70" t="s">
        <v>32</v>
      </c>
      <c r="C14" s="70"/>
      <c r="D14" s="63">
        <v>17436</v>
      </c>
      <c r="E14" s="82"/>
      <c r="F14" s="33">
        <f t="shared" si="0"/>
        <v>1.3</v>
      </c>
      <c r="G14" s="33">
        <v>3715</v>
      </c>
      <c r="H14" s="33">
        <v>74.5</v>
      </c>
      <c r="I14" s="33">
        <f t="shared" si="1"/>
        <v>359797.75</v>
      </c>
      <c r="J14" s="85"/>
      <c r="K14" s="33">
        <f t="shared" si="2"/>
        <v>0.3</v>
      </c>
      <c r="L14" s="33">
        <v>2363</v>
      </c>
      <c r="M14" s="34">
        <v>41</v>
      </c>
      <c r="N14" s="33">
        <f t="shared" si="3"/>
        <v>29064.899999999998</v>
      </c>
      <c r="O14" s="33">
        <f t="shared" si="4"/>
        <v>388862.65</v>
      </c>
      <c r="P14" s="33">
        <v>1.6</v>
      </c>
      <c r="Q14" s="33">
        <f t="shared" si="5"/>
        <v>622180.2400000001</v>
      </c>
      <c r="R14" s="33">
        <f t="shared" si="6"/>
        <v>187898.43248000002</v>
      </c>
      <c r="S14" s="33">
        <f t="shared" si="7"/>
        <v>810078.6724800002</v>
      </c>
      <c r="T14" s="35">
        <f t="shared" si="8"/>
        <v>209232</v>
      </c>
      <c r="U14" s="36">
        <f t="shared" si="9"/>
        <v>1019.3</v>
      </c>
      <c r="V14" s="37"/>
    </row>
    <row r="15" spans="1:22" ht="12.75">
      <c r="A15" s="13">
        <v>7</v>
      </c>
      <c r="B15" s="72" t="s">
        <v>43</v>
      </c>
      <c r="C15" s="72"/>
      <c r="D15" s="34">
        <v>77150</v>
      </c>
      <c r="E15" s="82"/>
      <c r="F15" s="33">
        <f t="shared" si="0"/>
        <v>5.9</v>
      </c>
      <c r="G15" s="33">
        <v>3715</v>
      </c>
      <c r="H15" s="33">
        <v>74.5</v>
      </c>
      <c r="I15" s="33">
        <f t="shared" si="1"/>
        <v>1632928.25</v>
      </c>
      <c r="J15" s="85"/>
      <c r="K15" s="33">
        <f t="shared" si="2"/>
        <v>1.5</v>
      </c>
      <c r="L15" s="33">
        <v>2363</v>
      </c>
      <c r="M15" s="34">
        <v>41</v>
      </c>
      <c r="N15" s="33">
        <f t="shared" si="3"/>
        <v>145324.5</v>
      </c>
      <c r="O15" s="33">
        <f t="shared" si="4"/>
        <v>1778252.75</v>
      </c>
      <c r="P15" s="33">
        <v>1.6</v>
      </c>
      <c r="Q15" s="33">
        <f t="shared" si="5"/>
        <v>2845204.4000000004</v>
      </c>
      <c r="R15" s="33">
        <f t="shared" si="6"/>
        <v>859251.7288</v>
      </c>
      <c r="S15" s="33">
        <f t="shared" si="7"/>
        <v>3704456.1288000005</v>
      </c>
      <c r="T15" s="35">
        <f t="shared" si="8"/>
        <v>925800</v>
      </c>
      <c r="U15" s="36">
        <f t="shared" si="9"/>
        <v>4630.3</v>
      </c>
      <c r="V15" s="37"/>
    </row>
    <row r="16" spans="1:22" ht="12.75">
      <c r="A16" s="13">
        <v>8</v>
      </c>
      <c r="B16" s="70" t="s">
        <v>22</v>
      </c>
      <c r="C16" s="70"/>
      <c r="D16" s="63">
        <v>30848</v>
      </c>
      <c r="E16" s="82"/>
      <c r="F16" s="33">
        <f t="shared" si="0"/>
        <v>2.4</v>
      </c>
      <c r="G16" s="33">
        <v>3715</v>
      </c>
      <c r="H16" s="33">
        <v>74.5</v>
      </c>
      <c r="I16" s="33">
        <f t="shared" si="1"/>
        <v>664242</v>
      </c>
      <c r="J16" s="85"/>
      <c r="K16" s="33">
        <f t="shared" si="2"/>
        <v>0.6</v>
      </c>
      <c r="L16" s="33">
        <v>2363</v>
      </c>
      <c r="M16" s="34">
        <v>41</v>
      </c>
      <c r="N16" s="33">
        <f t="shared" si="3"/>
        <v>58129.799999999996</v>
      </c>
      <c r="O16" s="33">
        <f t="shared" si="4"/>
        <v>722371.8</v>
      </c>
      <c r="P16" s="33">
        <v>2.1</v>
      </c>
      <c r="Q16" s="33">
        <f t="shared" si="5"/>
        <v>1516980.7800000003</v>
      </c>
      <c r="R16" s="33">
        <f t="shared" si="6"/>
        <v>458128.1955600001</v>
      </c>
      <c r="S16" s="33">
        <f t="shared" si="7"/>
        <v>1975108.9755600004</v>
      </c>
      <c r="T16" s="35">
        <f t="shared" si="8"/>
        <v>370176</v>
      </c>
      <c r="U16" s="36">
        <f t="shared" si="9"/>
        <v>2345.3</v>
      </c>
      <c r="V16" s="37"/>
    </row>
    <row r="17" spans="1:22" ht="12.75">
      <c r="A17" s="13">
        <v>9</v>
      </c>
      <c r="B17" s="70" t="s">
        <v>21</v>
      </c>
      <c r="C17" s="70"/>
      <c r="D17" s="63">
        <v>54604</v>
      </c>
      <c r="E17" s="82"/>
      <c r="F17" s="33">
        <f t="shared" si="0"/>
        <v>4.2</v>
      </c>
      <c r="G17" s="33">
        <v>3715</v>
      </c>
      <c r="H17" s="33">
        <v>74.5</v>
      </c>
      <c r="I17" s="33">
        <f t="shared" si="1"/>
        <v>1162423.5</v>
      </c>
      <c r="J17" s="85"/>
      <c r="K17" s="33">
        <f t="shared" si="2"/>
        <v>1.1</v>
      </c>
      <c r="L17" s="33">
        <v>2363</v>
      </c>
      <c r="M17" s="34">
        <v>41</v>
      </c>
      <c r="N17" s="33">
        <f t="shared" si="3"/>
        <v>106571.3</v>
      </c>
      <c r="O17" s="33">
        <f t="shared" si="4"/>
        <v>1268994.8</v>
      </c>
      <c r="P17" s="33">
        <v>1.6</v>
      </c>
      <c r="Q17" s="33">
        <f t="shared" si="5"/>
        <v>2030391.6800000002</v>
      </c>
      <c r="R17" s="33">
        <f t="shared" si="6"/>
        <v>613178.2873600001</v>
      </c>
      <c r="S17" s="33">
        <f t="shared" si="7"/>
        <v>2643569.96736</v>
      </c>
      <c r="T17" s="35">
        <f t="shared" si="8"/>
        <v>655248</v>
      </c>
      <c r="U17" s="36">
        <f t="shared" si="9"/>
        <v>3298.8</v>
      </c>
      <c r="V17" s="37"/>
    </row>
    <row r="18" spans="1:22" ht="12.75">
      <c r="A18" s="13"/>
      <c r="B18" s="73" t="s">
        <v>45</v>
      </c>
      <c r="C18" s="74"/>
      <c r="D18" s="64"/>
      <c r="E18" s="82"/>
      <c r="F18" s="33"/>
      <c r="G18" s="33"/>
      <c r="H18" s="33"/>
      <c r="I18" s="33"/>
      <c r="J18" s="85"/>
      <c r="K18" s="33"/>
      <c r="L18" s="40"/>
      <c r="M18" s="41"/>
      <c r="N18" s="33"/>
      <c r="O18" s="33"/>
      <c r="P18" s="40"/>
      <c r="Q18" s="33"/>
      <c r="R18" s="33"/>
      <c r="S18" s="33"/>
      <c r="T18" s="35"/>
      <c r="U18" s="36"/>
      <c r="V18" s="37"/>
    </row>
    <row r="19" spans="1:22" ht="12.75">
      <c r="A19" s="13">
        <v>10</v>
      </c>
      <c r="B19" s="70" t="s">
        <v>20</v>
      </c>
      <c r="C19" s="70"/>
      <c r="D19" s="65">
        <v>8422</v>
      </c>
      <c r="E19" s="82"/>
      <c r="F19" s="33">
        <f aca="true" t="shared" si="10" ref="F19:F50">ROUND(D19/$E$9,1)</f>
        <v>0.6</v>
      </c>
      <c r="G19" s="33">
        <v>3715</v>
      </c>
      <c r="H19" s="33">
        <v>74.5</v>
      </c>
      <c r="I19" s="33">
        <f t="shared" si="1"/>
        <v>166060.5</v>
      </c>
      <c r="J19" s="85"/>
      <c r="K19" s="33">
        <f t="shared" si="2"/>
        <v>0.2</v>
      </c>
      <c r="L19" s="33">
        <v>2363</v>
      </c>
      <c r="M19" s="34">
        <v>41</v>
      </c>
      <c r="N19" s="33">
        <f t="shared" si="3"/>
        <v>19376.600000000002</v>
      </c>
      <c r="O19" s="33">
        <f t="shared" si="4"/>
        <v>185437.1</v>
      </c>
      <c r="P19" s="33">
        <v>1.6</v>
      </c>
      <c r="Q19" s="33">
        <f t="shared" si="5"/>
        <v>296699.36000000004</v>
      </c>
      <c r="R19" s="33">
        <f t="shared" si="6"/>
        <v>89603.20672000002</v>
      </c>
      <c r="S19" s="33">
        <f t="shared" si="7"/>
        <v>386302.56672000006</v>
      </c>
      <c r="T19" s="35">
        <f t="shared" si="8"/>
        <v>101064</v>
      </c>
      <c r="U19" s="36">
        <f t="shared" si="9"/>
        <v>487.4</v>
      </c>
      <c r="V19" s="37"/>
    </row>
    <row r="20" spans="1:22" ht="12.75">
      <c r="A20" s="13">
        <v>11</v>
      </c>
      <c r="B20" s="70" t="s">
        <v>24</v>
      </c>
      <c r="C20" s="70"/>
      <c r="D20" s="63">
        <v>28614</v>
      </c>
      <c r="E20" s="82"/>
      <c r="F20" s="33">
        <f t="shared" si="10"/>
        <v>2.2</v>
      </c>
      <c r="G20" s="33">
        <v>3715</v>
      </c>
      <c r="H20" s="33">
        <v>74.5</v>
      </c>
      <c r="I20" s="33">
        <f t="shared" si="1"/>
        <v>608888.5000000001</v>
      </c>
      <c r="J20" s="85"/>
      <c r="K20" s="33">
        <f t="shared" si="2"/>
        <v>0.6</v>
      </c>
      <c r="L20" s="33">
        <v>2363</v>
      </c>
      <c r="M20" s="34">
        <v>41</v>
      </c>
      <c r="N20" s="33">
        <f t="shared" si="3"/>
        <v>58129.799999999996</v>
      </c>
      <c r="O20" s="33">
        <f t="shared" si="4"/>
        <v>667018.3000000002</v>
      </c>
      <c r="P20" s="33">
        <v>2.2</v>
      </c>
      <c r="Q20" s="33">
        <f t="shared" si="5"/>
        <v>1467440.2600000005</v>
      </c>
      <c r="R20" s="33">
        <f t="shared" si="6"/>
        <v>443166.9585200001</v>
      </c>
      <c r="S20" s="33">
        <f t="shared" si="7"/>
        <v>1910607.2185200006</v>
      </c>
      <c r="T20" s="35">
        <f t="shared" si="8"/>
        <v>343368</v>
      </c>
      <c r="U20" s="36">
        <f t="shared" si="9"/>
        <v>2254</v>
      </c>
      <c r="V20" s="37"/>
    </row>
    <row r="21" spans="1:22" ht="12.75">
      <c r="A21" s="13">
        <v>12</v>
      </c>
      <c r="B21" s="70" t="s">
        <v>3</v>
      </c>
      <c r="C21" s="70"/>
      <c r="D21" s="63">
        <v>24749</v>
      </c>
      <c r="E21" s="82"/>
      <c r="F21" s="33">
        <f t="shared" si="10"/>
        <v>1.9</v>
      </c>
      <c r="G21" s="33">
        <v>3715</v>
      </c>
      <c r="H21" s="33">
        <v>74.5</v>
      </c>
      <c r="I21" s="33">
        <f t="shared" si="1"/>
        <v>525858.25</v>
      </c>
      <c r="J21" s="85"/>
      <c r="K21" s="33">
        <f t="shared" si="2"/>
        <v>0.5</v>
      </c>
      <c r="L21" s="33">
        <v>2363</v>
      </c>
      <c r="M21" s="34">
        <v>41</v>
      </c>
      <c r="N21" s="33">
        <f t="shared" si="3"/>
        <v>48441.5</v>
      </c>
      <c r="O21" s="33">
        <f t="shared" si="4"/>
        <v>574299.75</v>
      </c>
      <c r="P21" s="33">
        <v>1.9</v>
      </c>
      <c r="Q21" s="33">
        <f t="shared" si="5"/>
        <v>1091169.525</v>
      </c>
      <c r="R21" s="33">
        <f t="shared" si="6"/>
        <v>329533.19654999994</v>
      </c>
      <c r="S21" s="33">
        <f t="shared" si="7"/>
        <v>1420702.72155</v>
      </c>
      <c r="T21" s="35">
        <f t="shared" si="8"/>
        <v>296988</v>
      </c>
      <c r="U21" s="36">
        <f t="shared" si="9"/>
        <v>1717.7</v>
      </c>
      <c r="V21" s="37"/>
    </row>
    <row r="22" spans="1:22" ht="12.75">
      <c r="A22" s="13">
        <v>13</v>
      </c>
      <c r="B22" s="70" t="s">
        <v>19</v>
      </c>
      <c r="C22" s="70"/>
      <c r="D22" s="63">
        <v>10543</v>
      </c>
      <c r="E22" s="82"/>
      <c r="F22" s="33">
        <f t="shared" si="10"/>
        <v>0.8</v>
      </c>
      <c r="G22" s="33">
        <v>3715</v>
      </c>
      <c r="H22" s="33">
        <v>74.5</v>
      </c>
      <c r="I22" s="33">
        <f t="shared" si="1"/>
        <v>221414</v>
      </c>
      <c r="J22" s="85"/>
      <c r="K22" s="33">
        <f t="shared" si="2"/>
        <v>0.2</v>
      </c>
      <c r="L22" s="33">
        <v>2363</v>
      </c>
      <c r="M22" s="34">
        <v>41</v>
      </c>
      <c r="N22" s="33">
        <f t="shared" si="3"/>
        <v>19376.600000000002</v>
      </c>
      <c r="O22" s="33">
        <f t="shared" si="4"/>
        <v>240790.6</v>
      </c>
      <c r="P22" s="33">
        <v>1.8</v>
      </c>
      <c r="Q22" s="33">
        <f t="shared" si="5"/>
        <v>433423.08</v>
      </c>
      <c r="R22" s="33">
        <f t="shared" si="6"/>
        <v>130893.77016</v>
      </c>
      <c r="S22" s="33">
        <f t="shared" si="7"/>
        <v>564316.85016</v>
      </c>
      <c r="T22" s="35">
        <f t="shared" si="8"/>
        <v>126516</v>
      </c>
      <c r="U22" s="36">
        <f t="shared" si="9"/>
        <v>690.8</v>
      </c>
      <c r="V22" s="37"/>
    </row>
    <row r="23" spans="1:22" ht="12.75">
      <c r="A23" s="13">
        <v>14</v>
      </c>
      <c r="B23" s="70" t="s">
        <v>18</v>
      </c>
      <c r="C23" s="70"/>
      <c r="D23" s="63">
        <v>16526</v>
      </c>
      <c r="E23" s="82"/>
      <c r="F23" s="33">
        <f t="shared" si="10"/>
        <v>1.3</v>
      </c>
      <c r="G23" s="33">
        <v>3715</v>
      </c>
      <c r="H23" s="33">
        <v>74.5</v>
      </c>
      <c r="I23" s="33">
        <f t="shared" si="1"/>
        <v>359797.75</v>
      </c>
      <c r="J23" s="85"/>
      <c r="K23" s="33">
        <f t="shared" si="2"/>
        <v>0.3</v>
      </c>
      <c r="L23" s="33">
        <v>2363</v>
      </c>
      <c r="M23" s="34">
        <v>41</v>
      </c>
      <c r="N23" s="33">
        <f t="shared" si="3"/>
        <v>29064.899999999998</v>
      </c>
      <c r="O23" s="33">
        <f t="shared" si="4"/>
        <v>388862.65</v>
      </c>
      <c r="P23" s="33">
        <v>1.6</v>
      </c>
      <c r="Q23" s="33">
        <f t="shared" si="5"/>
        <v>622180.2400000001</v>
      </c>
      <c r="R23" s="33">
        <f t="shared" si="6"/>
        <v>187898.43248000002</v>
      </c>
      <c r="S23" s="33">
        <f t="shared" si="7"/>
        <v>810078.6724800002</v>
      </c>
      <c r="T23" s="35">
        <f t="shared" si="8"/>
        <v>198312</v>
      </c>
      <c r="U23" s="36">
        <f t="shared" si="9"/>
        <v>1008.4</v>
      </c>
      <c r="V23" s="37"/>
    </row>
    <row r="24" spans="1:22" ht="12.75">
      <c r="A24" s="13">
        <v>15</v>
      </c>
      <c r="B24" s="70" t="s">
        <v>4</v>
      </c>
      <c r="C24" s="70"/>
      <c r="D24" s="63">
        <v>8930</v>
      </c>
      <c r="E24" s="82"/>
      <c r="F24" s="33">
        <f t="shared" si="10"/>
        <v>0.7</v>
      </c>
      <c r="G24" s="33">
        <v>3715</v>
      </c>
      <c r="H24" s="33">
        <v>74.5</v>
      </c>
      <c r="I24" s="33">
        <f t="shared" si="1"/>
        <v>193737.25</v>
      </c>
      <c r="J24" s="85"/>
      <c r="K24" s="33">
        <f t="shared" si="2"/>
        <v>0.2</v>
      </c>
      <c r="L24" s="33">
        <v>2363</v>
      </c>
      <c r="M24" s="34">
        <v>41</v>
      </c>
      <c r="N24" s="33">
        <f t="shared" si="3"/>
        <v>19376.600000000002</v>
      </c>
      <c r="O24" s="33">
        <f t="shared" si="4"/>
        <v>213113.85</v>
      </c>
      <c r="P24" s="33">
        <v>1.6</v>
      </c>
      <c r="Q24" s="33">
        <f t="shared" si="5"/>
        <v>340982.16000000003</v>
      </c>
      <c r="R24" s="33">
        <f t="shared" si="6"/>
        <v>102976.61232</v>
      </c>
      <c r="S24" s="33">
        <f t="shared" si="7"/>
        <v>443958.77232000005</v>
      </c>
      <c r="T24" s="35">
        <f t="shared" si="8"/>
        <v>107160</v>
      </c>
      <c r="U24" s="36">
        <f t="shared" si="9"/>
        <v>551.1</v>
      </c>
      <c r="V24" s="37"/>
    </row>
    <row r="25" spans="1:22" ht="12.75">
      <c r="A25" s="13">
        <v>16</v>
      </c>
      <c r="B25" s="70" t="s">
        <v>2</v>
      </c>
      <c r="C25" s="70"/>
      <c r="D25" s="63">
        <v>27083</v>
      </c>
      <c r="E25" s="82"/>
      <c r="F25" s="33">
        <f t="shared" si="10"/>
        <v>2.1</v>
      </c>
      <c r="G25" s="33">
        <v>3715</v>
      </c>
      <c r="H25" s="33">
        <v>74.5</v>
      </c>
      <c r="I25" s="33">
        <f t="shared" si="1"/>
        <v>581211.75</v>
      </c>
      <c r="J25" s="85"/>
      <c r="K25" s="33">
        <f t="shared" si="2"/>
        <v>0.5</v>
      </c>
      <c r="L25" s="33">
        <v>2363</v>
      </c>
      <c r="M25" s="34">
        <v>41</v>
      </c>
      <c r="N25" s="33">
        <f t="shared" si="3"/>
        <v>48441.5</v>
      </c>
      <c r="O25" s="33">
        <f t="shared" si="4"/>
        <v>629653.25</v>
      </c>
      <c r="P25" s="33">
        <v>1.6</v>
      </c>
      <c r="Q25" s="33">
        <f t="shared" si="5"/>
        <v>1007445.2000000001</v>
      </c>
      <c r="R25" s="33">
        <f t="shared" si="6"/>
        <v>304248.45040000003</v>
      </c>
      <c r="S25" s="33">
        <f t="shared" si="7"/>
        <v>1311693.6504000002</v>
      </c>
      <c r="T25" s="35">
        <f t="shared" si="8"/>
        <v>324996</v>
      </c>
      <c r="U25" s="36">
        <f t="shared" si="9"/>
        <v>1636.7</v>
      </c>
      <c r="V25" s="37"/>
    </row>
    <row r="26" spans="1:22" ht="12.75">
      <c r="A26" s="13">
        <v>17</v>
      </c>
      <c r="B26" s="70" t="s">
        <v>42</v>
      </c>
      <c r="C26" s="70"/>
      <c r="D26" s="63">
        <v>7384</v>
      </c>
      <c r="E26" s="82"/>
      <c r="F26" s="33">
        <f t="shared" si="10"/>
        <v>0.6</v>
      </c>
      <c r="G26" s="33">
        <v>3715</v>
      </c>
      <c r="H26" s="33">
        <v>74.5</v>
      </c>
      <c r="I26" s="33">
        <f t="shared" si="1"/>
        <v>166060.5</v>
      </c>
      <c r="J26" s="85"/>
      <c r="K26" s="33">
        <f t="shared" si="2"/>
        <v>0.1</v>
      </c>
      <c r="L26" s="33">
        <v>2363</v>
      </c>
      <c r="M26" s="34">
        <v>41</v>
      </c>
      <c r="N26" s="33">
        <f t="shared" si="3"/>
        <v>9688.300000000001</v>
      </c>
      <c r="O26" s="33">
        <f t="shared" si="4"/>
        <v>175748.8</v>
      </c>
      <c r="P26" s="33">
        <v>2.2</v>
      </c>
      <c r="Q26" s="33">
        <f t="shared" si="5"/>
        <v>386647.36</v>
      </c>
      <c r="R26" s="33">
        <f t="shared" si="6"/>
        <v>116767.50271999999</v>
      </c>
      <c r="S26" s="33">
        <f t="shared" si="7"/>
        <v>503414.86272</v>
      </c>
      <c r="T26" s="35">
        <f t="shared" si="8"/>
        <v>88608</v>
      </c>
      <c r="U26" s="36">
        <f t="shared" si="9"/>
        <v>592</v>
      </c>
      <c r="V26" s="37"/>
    </row>
    <row r="27" spans="1:22" ht="12.75">
      <c r="A27" s="13">
        <v>18</v>
      </c>
      <c r="B27" s="70" t="s">
        <v>38</v>
      </c>
      <c r="C27" s="70"/>
      <c r="D27" s="63">
        <v>7667</v>
      </c>
      <c r="E27" s="82"/>
      <c r="F27" s="33">
        <f t="shared" si="10"/>
        <v>0.6</v>
      </c>
      <c r="G27" s="33">
        <v>3715</v>
      </c>
      <c r="H27" s="33">
        <v>74.5</v>
      </c>
      <c r="I27" s="33">
        <f t="shared" si="1"/>
        <v>166060.5</v>
      </c>
      <c r="J27" s="85"/>
      <c r="K27" s="33">
        <f t="shared" si="2"/>
        <v>0.2</v>
      </c>
      <c r="L27" s="33">
        <v>2363</v>
      </c>
      <c r="M27" s="34">
        <v>41</v>
      </c>
      <c r="N27" s="33">
        <f t="shared" si="3"/>
        <v>19376.600000000002</v>
      </c>
      <c r="O27" s="33">
        <f t="shared" si="4"/>
        <v>185437.1</v>
      </c>
      <c r="P27" s="33">
        <v>2.5</v>
      </c>
      <c r="Q27" s="33">
        <f t="shared" si="5"/>
        <v>463592.75</v>
      </c>
      <c r="R27" s="33">
        <f t="shared" si="6"/>
        <v>140005.0105</v>
      </c>
      <c r="S27" s="33">
        <f t="shared" si="7"/>
        <v>603597.7605</v>
      </c>
      <c r="T27" s="35">
        <f t="shared" si="8"/>
        <v>92004</v>
      </c>
      <c r="U27" s="36">
        <f t="shared" si="9"/>
        <v>695.6</v>
      </c>
      <c r="V27" s="37"/>
    </row>
    <row r="28" spans="1:22" ht="12.75">
      <c r="A28" s="13">
        <v>19</v>
      </c>
      <c r="B28" s="70" t="s">
        <v>17</v>
      </c>
      <c r="C28" s="70"/>
      <c r="D28" s="63">
        <v>17317</v>
      </c>
      <c r="E28" s="82"/>
      <c r="F28" s="33">
        <f t="shared" si="10"/>
        <v>1.3</v>
      </c>
      <c r="G28" s="33">
        <v>3715</v>
      </c>
      <c r="H28" s="33">
        <v>74.5</v>
      </c>
      <c r="I28" s="33">
        <f t="shared" si="1"/>
        <v>359797.75</v>
      </c>
      <c r="J28" s="85"/>
      <c r="K28" s="33">
        <f t="shared" si="2"/>
        <v>0.3</v>
      </c>
      <c r="L28" s="33">
        <v>2363</v>
      </c>
      <c r="M28" s="34">
        <v>41</v>
      </c>
      <c r="N28" s="33">
        <f t="shared" si="3"/>
        <v>29064.899999999998</v>
      </c>
      <c r="O28" s="33">
        <f t="shared" si="4"/>
        <v>388862.65</v>
      </c>
      <c r="P28" s="33">
        <v>1.8</v>
      </c>
      <c r="Q28" s="33">
        <f t="shared" si="5"/>
        <v>699952.77</v>
      </c>
      <c r="R28" s="33">
        <f t="shared" si="6"/>
        <v>211385.73654</v>
      </c>
      <c r="S28" s="33">
        <f t="shared" si="7"/>
        <v>911338.50654</v>
      </c>
      <c r="T28" s="35">
        <f t="shared" si="8"/>
        <v>207804</v>
      </c>
      <c r="U28" s="36">
        <f t="shared" si="9"/>
        <v>1119.1</v>
      </c>
      <c r="V28" s="37"/>
    </row>
    <row r="29" spans="1:22" ht="12.75">
      <c r="A29" s="13">
        <v>20</v>
      </c>
      <c r="B29" s="70" t="s">
        <v>16</v>
      </c>
      <c r="C29" s="70"/>
      <c r="D29" s="63">
        <v>28878</v>
      </c>
      <c r="E29" s="82"/>
      <c r="F29" s="33">
        <f t="shared" si="10"/>
        <v>2.2</v>
      </c>
      <c r="G29" s="33">
        <v>3715</v>
      </c>
      <c r="H29" s="33">
        <v>74.5</v>
      </c>
      <c r="I29" s="33">
        <f t="shared" si="1"/>
        <v>608888.5000000001</v>
      </c>
      <c r="J29" s="85"/>
      <c r="K29" s="33">
        <f t="shared" si="2"/>
        <v>0.6</v>
      </c>
      <c r="L29" s="33">
        <v>2363</v>
      </c>
      <c r="M29" s="34">
        <v>41</v>
      </c>
      <c r="N29" s="33">
        <f t="shared" si="3"/>
        <v>58129.799999999996</v>
      </c>
      <c r="O29" s="33">
        <f t="shared" si="4"/>
        <v>667018.3000000002</v>
      </c>
      <c r="P29" s="33">
        <v>2.2</v>
      </c>
      <c r="Q29" s="33">
        <f t="shared" si="5"/>
        <v>1467440.2600000005</v>
      </c>
      <c r="R29" s="33">
        <f t="shared" si="6"/>
        <v>443166.9585200001</v>
      </c>
      <c r="S29" s="33">
        <f t="shared" si="7"/>
        <v>1910607.2185200006</v>
      </c>
      <c r="T29" s="35">
        <f t="shared" si="8"/>
        <v>346536</v>
      </c>
      <c r="U29" s="36">
        <f t="shared" si="9"/>
        <v>2257.1</v>
      </c>
      <c r="V29" s="37"/>
    </row>
    <row r="30" spans="1:22" ht="12.75">
      <c r="A30" s="13">
        <v>21</v>
      </c>
      <c r="B30" s="70" t="s">
        <v>23</v>
      </c>
      <c r="C30" s="70"/>
      <c r="D30" s="63">
        <v>20273</v>
      </c>
      <c r="E30" s="82"/>
      <c r="F30" s="33">
        <f t="shared" si="10"/>
        <v>1.6</v>
      </c>
      <c r="G30" s="33">
        <v>3715</v>
      </c>
      <c r="H30" s="33">
        <v>74.5</v>
      </c>
      <c r="I30" s="33">
        <f t="shared" si="1"/>
        <v>442828</v>
      </c>
      <c r="J30" s="85"/>
      <c r="K30" s="33">
        <f t="shared" si="2"/>
        <v>0.4</v>
      </c>
      <c r="L30" s="33">
        <v>2363</v>
      </c>
      <c r="M30" s="34">
        <v>41</v>
      </c>
      <c r="N30" s="33">
        <f t="shared" si="3"/>
        <v>38753.200000000004</v>
      </c>
      <c r="O30" s="33">
        <f t="shared" si="4"/>
        <v>481581.2</v>
      </c>
      <c r="P30" s="33">
        <v>1.6</v>
      </c>
      <c r="Q30" s="33">
        <f t="shared" si="5"/>
        <v>770529.92</v>
      </c>
      <c r="R30" s="33">
        <f t="shared" si="6"/>
        <v>232700.03584</v>
      </c>
      <c r="S30" s="33">
        <f t="shared" si="7"/>
        <v>1003229.9558400001</v>
      </c>
      <c r="T30" s="35">
        <f t="shared" si="8"/>
        <v>243276</v>
      </c>
      <c r="U30" s="36">
        <f t="shared" si="9"/>
        <v>1246.5</v>
      </c>
      <c r="V30" s="37"/>
    </row>
    <row r="31" spans="1:180" s="4" customFormat="1" ht="12.75">
      <c r="A31" s="13">
        <v>22</v>
      </c>
      <c r="B31" s="70" t="s">
        <v>15</v>
      </c>
      <c r="C31" s="70"/>
      <c r="D31" s="63">
        <v>26181</v>
      </c>
      <c r="E31" s="82"/>
      <c r="F31" s="33">
        <f t="shared" si="10"/>
        <v>2</v>
      </c>
      <c r="G31" s="33">
        <v>3715</v>
      </c>
      <c r="H31" s="33">
        <v>74.5</v>
      </c>
      <c r="I31" s="33">
        <f t="shared" si="1"/>
        <v>553535</v>
      </c>
      <c r="J31" s="85"/>
      <c r="K31" s="33">
        <f t="shared" si="2"/>
        <v>0.5</v>
      </c>
      <c r="L31" s="33">
        <v>2363</v>
      </c>
      <c r="M31" s="34">
        <v>41</v>
      </c>
      <c r="N31" s="33">
        <f t="shared" si="3"/>
        <v>48441.5</v>
      </c>
      <c r="O31" s="33">
        <f t="shared" si="4"/>
        <v>601976.5</v>
      </c>
      <c r="P31" s="33">
        <v>2.2</v>
      </c>
      <c r="Q31" s="33">
        <f t="shared" si="5"/>
        <v>1324348.3</v>
      </c>
      <c r="R31" s="33">
        <f t="shared" si="6"/>
        <v>399953.1866</v>
      </c>
      <c r="S31" s="33">
        <f t="shared" si="7"/>
        <v>1724301.4866</v>
      </c>
      <c r="T31" s="35">
        <f t="shared" si="8"/>
        <v>314172</v>
      </c>
      <c r="U31" s="36">
        <f t="shared" si="9"/>
        <v>2038.5</v>
      </c>
      <c r="V31" s="3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22" ht="12.75">
      <c r="A32" s="13">
        <v>23</v>
      </c>
      <c r="B32" s="70" t="s">
        <v>14</v>
      </c>
      <c r="C32" s="70"/>
      <c r="D32" s="63">
        <v>29679</v>
      </c>
      <c r="E32" s="82"/>
      <c r="F32" s="33">
        <f t="shared" si="10"/>
        <v>2.3</v>
      </c>
      <c r="G32" s="33">
        <v>3715</v>
      </c>
      <c r="H32" s="33">
        <v>74.5</v>
      </c>
      <c r="I32" s="33">
        <f t="shared" si="1"/>
        <v>636565.25</v>
      </c>
      <c r="J32" s="85"/>
      <c r="K32" s="33">
        <f t="shared" si="2"/>
        <v>0.6</v>
      </c>
      <c r="L32" s="33">
        <v>2363</v>
      </c>
      <c r="M32" s="34">
        <v>41</v>
      </c>
      <c r="N32" s="33">
        <f t="shared" si="3"/>
        <v>58129.799999999996</v>
      </c>
      <c r="O32" s="33">
        <f t="shared" si="4"/>
        <v>694695.05</v>
      </c>
      <c r="P32" s="33">
        <v>2.1</v>
      </c>
      <c r="Q32" s="33">
        <f t="shared" si="5"/>
        <v>1458859.6050000002</v>
      </c>
      <c r="R32" s="33">
        <f t="shared" si="6"/>
        <v>440575.60071</v>
      </c>
      <c r="S32" s="33">
        <f t="shared" si="7"/>
        <v>1899435.2057100004</v>
      </c>
      <c r="T32" s="35">
        <f t="shared" si="8"/>
        <v>356148</v>
      </c>
      <c r="U32" s="36">
        <f t="shared" si="9"/>
        <v>2255.6</v>
      </c>
      <c r="V32" s="37"/>
    </row>
    <row r="33" spans="1:22" ht="12.75">
      <c r="A33" s="13">
        <v>24</v>
      </c>
      <c r="B33" s="70" t="s">
        <v>13</v>
      </c>
      <c r="C33" s="70"/>
      <c r="D33" s="63">
        <v>35475</v>
      </c>
      <c r="E33" s="82"/>
      <c r="F33" s="33">
        <f t="shared" si="10"/>
        <v>2.7</v>
      </c>
      <c r="G33" s="33">
        <v>3715</v>
      </c>
      <c r="H33" s="33">
        <v>74.5</v>
      </c>
      <c r="I33" s="33">
        <f t="shared" si="1"/>
        <v>747272.25</v>
      </c>
      <c r="J33" s="85"/>
      <c r="K33" s="33">
        <f t="shared" si="2"/>
        <v>0.7</v>
      </c>
      <c r="L33" s="33">
        <v>2363</v>
      </c>
      <c r="M33" s="34">
        <v>41</v>
      </c>
      <c r="N33" s="33">
        <f t="shared" si="3"/>
        <v>67818.09999999999</v>
      </c>
      <c r="O33" s="33">
        <f t="shared" si="4"/>
        <v>815090.35</v>
      </c>
      <c r="P33" s="33">
        <v>1.6</v>
      </c>
      <c r="Q33" s="33">
        <f t="shared" si="5"/>
        <v>1304144.56</v>
      </c>
      <c r="R33" s="33">
        <f t="shared" si="6"/>
        <v>393851.65712</v>
      </c>
      <c r="S33" s="33">
        <f t="shared" si="7"/>
        <v>1697996.2171200002</v>
      </c>
      <c r="T33" s="35">
        <f t="shared" si="8"/>
        <v>425700</v>
      </c>
      <c r="U33" s="36">
        <f t="shared" si="9"/>
        <v>2123.7</v>
      </c>
      <c r="V33" s="37"/>
    </row>
    <row r="34" spans="1:22" ht="12.75">
      <c r="A34" s="13">
        <v>25</v>
      </c>
      <c r="B34" s="70" t="s">
        <v>12</v>
      </c>
      <c r="C34" s="70"/>
      <c r="D34" s="63">
        <v>5897</v>
      </c>
      <c r="E34" s="82"/>
      <c r="F34" s="33">
        <f t="shared" si="10"/>
        <v>0.5</v>
      </c>
      <c r="G34" s="33">
        <v>3715</v>
      </c>
      <c r="H34" s="33">
        <v>74.5</v>
      </c>
      <c r="I34" s="33">
        <f t="shared" si="1"/>
        <v>138383.75</v>
      </c>
      <c r="J34" s="85"/>
      <c r="K34" s="33">
        <f t="shared" si="2"/>
        <v>0.1</v>
      </c>
      <c r="L34" s="33">
        <v>2363</v>
      </c>
      <c r="M34" s="34">
        <v>41</v>
      </c>
      <c r="N34" s="33">
        <f t="shared" si="3"/>
        <v>9688.300000000001</v>
      </c>
      <c r="O34" s="33">
        <f t="shared" si="4"/>
        <v>148072.05</v>
      </c>
      <c r="P34" s="33">
        <v>1.6</v>
      </c>
      <c r="Q34" s="33">
        <f t="shared" si="5"/>
        <v>236915.28</v>
      </c>
      <c r="R34" s="33">
        <f t="shared" si="6"/>
        <v>71548.41456</v>
      </c>
      <c r="S34" s="33">
        <f t="shared" si="7"/>
        <v>308463.69456</v>
      </c>
      <c r="T34" s="35">
        <f t="shared" si="8"/>
        <v>70764</v>
      </c>
      <c r="U34" s="36">
        <f t="shared" si="9"/>
        <v>379.2</v>
      </c>
      <c r="V34" s="37"/>
    </row>
    <row r="35" spans="1:22" ht="12.75">
      <c r="A35" s="13">
        <v>26</v>
      </c>
      <c r="B35" s="70" t="s">
        <v>11</v>
      </c>
      <c r="C35" s="70"/>
      <c r="D35" s="63">
        <v>6170</v>
      </c>
      <c r="E35" s="82"/>
      <c r="F35" s="33">
        <f t="shared" si="10"/>
        <v>0.5</v>
      </c>
      <c r="G35" s="33">
        <v>3715</v>
      </c>
      <c r="H35" s="33">
        <v>74.5</v>
      </c>
      <c r="I35" s="33">
        <f t="shared" si="1"/>
        <v>138383.75</v>
      </c>
      <c r="J35" s="85"/>
      <c r="K35" s="33">
        <f t="shared" si="2"/>
        <v>0.1</v>
      </c>
      <c r="L35" s="33">
        <v>2363</v>
      </c>
      <c r="M35" s="34">
        <v>41</v>
      </c>
      <c r="N35" s="33">
        <f t="shared" si="3"/>
        <v>9688.300000000001</v>
      </c>
      <c r="O35" s="33">
        <f t="shared" si="4"/>
        <v>148072.05</v>
      </c>
      <c r="P35" s="33">
        <v>1.6</v>
      </c>
      <c r="Q35" s="33">
        <f t="shared" si="5"/>
        <v>236915.28</v>
      </c>
      <c r="R35" s="33">
        <f t="shared" si="6"/>
        <v>71548.41456</v>
      </c>
      <c r="S35" s="33">
        <f>Q35+R35</f>
        <v>308463.69456</v>
      </c>
      <c r="T35" s="35">
        <f t="shared" si="8"/>
        <v>74040</v>
      </c>
      <c r="U35" s="36">
        <f t="shared" si="9"/>
        <v>382.5</v>
      </c>
      <c r="V35" s="37"/>
    </row>
    <row r="36" spans="1:22" ht="12.75">
      <c r="A36" s="13">
        <v>27</v>
      </c>
      <c r="B36" s="70" t="s">
        <v>5</v>
      </c>
      <c r="C36" s="70"/>
      <c r="D36" s="63">
        <v>47072</v>
      </c>
      <c r="E36" s="82"/>
      <c r="F36" s="33">
        <f t="shared" si="10"/>
        <v>3.6</v>
      </c>
      <c r="G36" s="33">
        <v>3715</v>
      </c>
      <c r="H36" s="33">
        <v>74.5</v>
      </c>
      <c r="I36" s="33">
        <f t="shared" si="1"/>
        <v>996363</v>
      </c>
      <c r="J36" s="85"/>
      <c r="K36" s="33">
        <f t="shared" si="2"/>
        <v>0.9</v>
      </c>
      <c r="L36" s="33">
        <v>2363</v>
      </c>
      <c r="M36" s="34">
        <v>41</v>
      </c>
      <c r="N36" s="33">
        <f t="shared" si="3"/>
        <v>87194.70000000001</v>
      </c>
      <c r="O36" s="33">
        <f t="shared" si="4"/>
        <v>1083557.7</v>
      </c>
      <c r="P36" s="33">
        <v>1.6</v>
      </c>
      <c r="Q36" s="33">
        <f t="shared" si="5"/>
        <v>1733692.32</v>
      </c>
      <c r="R36" s="33">
        <f t="shared" si="6"/>
        <v>523575.08064</v>
      </c>
      <c r="S36" s="33">
        <f t="shared" si="7"/>
        <v>2257267.40064</v>
      </c>
      <c r="T36" s="35">
        <f>D36*12</f>
        <v>564864</v>
      </c>
      <c r="U36" s="36">
        <f t="shared" si="9"/>
        <v>2822.1</v>
      </c>
      <c r="V36" s="37"/>
    </row>
    <row r="37" spans="1:22" ht="12.75">
      <c r="A37" s="13">
        <v>28</v>
      </c>
      <c r="B37" s="70" t="s">
        <v>6</v>
      </c>
      <c r="C37" s="70"/>
      <c r="D37" s="63">
        <v>19301</v>
      </c>
      <c r="E37" s="82"/>
      <c r="F37" s="33">
        <f t="shared" si="10"/>
        <v>1.5</v>
      </c>
      <c r="G37" s="33">
        <v>3715</v>
      </c>
      <c r="H37" s="33">
        <v>74.5</v>
      </c>
      <c r="I37" s="33">
        <f t="shared" si="1"/>
        <v>415151.25</v>
      </c>
      <c r="J37" s="85"/>
      <c r="K37" s="33">
        <f t="shared" si="2"/>
        <v>0.4</v>
      </c>
      <c r="L37" s="33">
        <v>2363</v>
      </c>
      <c r="M37" s="34">
        <v>41</v>
      </c>
      <c r="N37" s="33">
        <f t="shared" si="3"/>
        <v>38753.200000000004</v>
      </c>
      <c r="O37" s="33">
        <f t="shared" si="4"/>
        <v>453904.45</v>
      </c>
      <c r="P37" s="33">
        <v>1.6</v>
      </c>
      <c r="Q37" s="33">
        <f t="shared" si="5"/>
        <v>726247.1200000001</v>
      </c>
      <c r="R37" s="33">
        <f t="shared" si="6"/>
        <v>219326.63024000003</v>
      </c>
      <c r="S37" s="33">
        <f t="shared" si="7"/>
        <v>945573.7502400002</v>
      </c>
      <c r="T37" s="35">
        <f t="shared" si="8"/>
        <v>231612</v>
      </c>
      <c r="U37" s="36">
        <f t="shared" si="9"/>
        <v>1177.2</v>
      </c>
      <c r="V37" s="37"/>
    </row>
    <row r="38" spans="1:22" ht="12.75">
      <c r="A38" s="13">
        <v>29</v>
      </c>
      <c r="B38" s="70" t="s">
        <v>7</v>
      </c>
      <c r="C38" s="70"/>
      <c r="D38" s="63">
        <v>30621</v>
      </c>
      <c r="E38" s="82"/>
      <c r="F38" s="33">
        <f t="shared" si="10"/>
        <v>2.4</v>
      </c>
      <c r="G38" s="33">
        <v>3715</v>
      </c>
      <c r="H38" s="33">
        <v>74.5</v>
      </c>
      <c r="I38" s="33">
        <f t="shared" si="1"/>
        <v>664242</v>
      </c>
      <c r="J38" s="85"/>
      <c r="K38" s="33">
        <f t="shared" si="2"/>
        <v>0.6</v>
      </c>
      <c r="L38" s="33">
        <v>2363</v>
      </c>
      <c r="M38" s="34">
        <v>41</v>
      </c>
      <c r="N38" s="33">
        <f t="shared" si="3"/>
        <v>58129.799999999996</v>
      </c>
      <c r="O38" s="33">
        <f t="shared" si="4"/>
        <v>722371.8</v>
      </c>
      <c r="P38" s="33">
        <v>1.6</v>
      </c>
      <c r="Q38" s="33">
        <f t="shared" si="5"/>
        <v>1155794.8800000001</v>
      </c>
      <c r="R38" s="33">
        <f t="shared" si="6"/>
        <v>349050.05376000004</v>
      </c>
      <c r="S38" s="33">
        <f t="shared" si="7"/>
        <v>1504844.9337600002</v>
      </c>
      <c r="T38" s="35">
        <f t="shared" si="8"/>
        <v>367452</v>
      </c>
      <c r="U38" s="36">
        <f t="shared" si="9"/>
        <v>1872.3</v>
      </c>
      <c r="V38" s="37"/>
    </row>
    <row r="39" spans="1:22" ht="12.75">
      <c r="A39" s="13">
        <v>30</v>
      </c>
      <c r="B39" s="70" t="s">
        <v>27</v>
      </c>
      <c r="C39" s="70"/>
      <c r="D39" s="63">
        <v>12401</v>
      </c>
      <c r="E39" s="82"/>
      <c r="F39" s="33">
        <f t="shared" si="10"/>
        <v>1</v>
      </c>
      <c r="G39" s="33">
        <v>3715</v>
      </c>
      <c r="H39" s="33">
        <v>74.5</v>
      </c>
      <c r="I39" s="33">
        <f t="shared" si="1"/>
        <v>276767.5</v>
      </c>
      <c r="J39" s="85"/>
      <c r="K39" s="33">
        <f t="shared" si="2"/>
        <v>0.2</v>
      </c>
      <c r="L39" s="33">
        <v>2363</v>
      </c>
      <c r="M39" s="34">
        <v>41</v>
      </c>
      <c r="N39" s="33">
        <f t="shared" si="3"/>
        <v>19376.600000000002</v>
      </c>
      <c r="O39" s="33">
        <f t="shared" si="4"/>
        <v>296144.1</v>
      </c>
      <c r="P39" s="33">
        <v>2.1</v>
      </c>
      <c r="Q39" s="33">
        <f t="shared" si="5"/>
        <v>621902.61</v>
      </c>
      <c r="R39" s="33">
        <f t="shared" si="6"/>
        <v>187814.58821999998</v>
      </c>
      <c r="S39" s="33">
        <f t="shared" si="7"/>
        <v>809717.1982199999</v>
      </c>
      <c r="T39" s="35">
        <f t="shared" si="8"/>
        <v>148812</v>
      </c>
      <c r="U39" s="36">
        <f t="shared" si="9"/>
        <v>958.5</v>
      </c>
      <c r="V39" s="37"/>
    </row>
    <row r="40" spans="1:22" ht="12.75">
      <c r="A40" s="13">
        <v>31</v>
      </c>
      <c r="B40" s="70" t="s">
        <v>25</v>
      </c>
      <c r="C40" s="70"/>
      <c r="D40" s="63">
        <v>25598</v>
      </c>
      <c r="E40" s="82"/>
      <c r="F40" s="33">
        <f t="shared" si="10"/>
        <v>2</v>
      </c>
      <c r="G40" s="33">
        <v>3715</v>
      </c>
      <c r="H40" s="33">
        <v>74.5</v>
      </c>
      <c r="I40" s="33">
        <f t="shared" si="1"/>
        <v>553535</v>
      </c>
      <c r="J40" s="85"/>
      <c r="K40" s="33">
        <f t="shared" si="2"/>
        <v>0.5</v>
      </c>
      <c r="L40" s="33">
        <v>2363</v>
      </c>
      <c r="M40" s="34">
        <v>41</v>
      </c>
      <c r="N40" s="33">
        <f t="shared" si="3"/>
        <v>48441.5</v>
      </c>
      <c r="O40" s="33">
        <f t="shared" si="4"/>
        <v>601976.5</v>
      </c>
      <c r="P40" s="33">
        <v>2.2</v>
      </c>
      <c r="Q40" s="33">
        <f t="shared" si="5"/>
        <v>1324348.3</v>
      </c>
      <c r="R40" s="33">
        <f t="shared" si="6"/>
        <v>399953.1866</v>
      </c>
      <c r="S40" s="33">
        <f t="shared" si="7"/>
        <v>1724301.4866</v>
      </c>
      <c r="T40" s="35">
        <f t="shared" si="8"/>
        <v>307176</v>
      </c>
      <c r="U40" s="36">
        <f t="shared" si="9"/>
        <v>2031.5</v>
      </c>
      <c r="V40" s="37"/>
    </row>
    <row r="41" spans="1:22" ht="12.75">
      <c r="A41" s="13">
        <v>32</v>
      </c>
      <c r="B41" s="70" t="s">
        <v>10</v>
      </c>
      <c r="C41" s="70"/>
      <c r="D41" s="63">
        <v>8795</v>
      </c>
      <c r="E41" s="82"/>
      <c r="F41" s="33">
        <f t="shared" si="10"/>
        <v>0.7</v>
      </c>
      <c r="G41" s="33">
        <v>3715</v>
      </c>
      <c r="H41" s="33">
        <v>74.5</v>
      </c>
      <c r="I41" s="33">
        <f t="shared" si="1"/>
        <v>193737.25</v>
      </c>
      <c r="J41" s="85"/>
      <c r="K41" s="33">
        <f t="shared" si="2"/>
        <v>0.2</v>
      </c>
      <c r="L41" s="33">
        <v>2363</v>
      </c>
      <c r="M41" s="34">
        <v>41</v>
      </c>
      <c r="N41" s="33">
        <f t="shared" si="3"/>
        <v>19376.600000000002</v>
      </c>
      <c r="O41" s="33">
        <f t="shared" si="4"/>
        <v>213113.85</v>
      </c>
      <c r="P41" s="33">
        <v>1.6</v>
      </c>
      <c r="Q41" s="33">
        <f t="shared" si="5"/>
        <v>340982.16000000003</v>
      </c>
      <c r="R41" s="33">
        <f t="shared" si="6"/>
        <v>102976.61232</v>
      </c>
      <c r="S41" s="33">
        <f t="shared" si="7"/>
        <v>443958.77232000005</v>
      </c>
      <c r="T41" s="35">
        <f t="shared" si="8"/>
        <v>105540</v>
      </c>
      <c r="U41" s="36">
        <f t="shared" si="9"/>
        <v>549.5</v>
      </c>
      <c r="V41" s="37"/>
    </row>
    <row r="42" spans="1:22" ht="12.75">
      <c r="A42" s="13">
        <v>33</v>
      </c>
      <c r="B42" s="70" t="s">
        <v>8</v>
      </c>
      <c r="C42" s="70"/>
      <c r="D42" s="63">
        <v>18526</v>
      </c>
      <c r="E42" s="82"/>
      <c r="F42" s="33">
        <f t="shared" si="10"/>
        <v>1.4</v>
      </c>
      <c r="G42" s="33">
        <v>3715</v>
      </c>
      <c r="H42" s="33">
        <v>74.5</v>
      </c>
      <c r="I42" s="33">
        <f t="shared" si="1"/>
        <v>387474.5</v>
      </c>
      <c r="J42" s="85"/>
      <c r="K42" s="33">
        <f t="shared" si="2"/>
        <v>0.4</v>
      </c>
      <c r="L42" s="33">
        <v>2363</v>
      </c>
      <c r="M42" s="34">
        <v>41</v>
      </c>
      <c r="N42" s="33">
        <f t="shared" si="3"/>
        <v>38753.200000000004</v>
      </c>
      <c r="O42" s="33">
        <f t="shared" si="4"/>
        <v>426227.7</v>
      </c>
      <c r="P42" s="33">
        <v>1.6</v>
      </c>
      <c r="Q42" s="33">
        <f t="shared" si="5"/>
        <v>681964.3200000001</v>
      </c>
      <c r="R42" s="33">
        <f t="shared" si="6"/>
        <v>205953.22464</v>
      </c>
      <c r="S42" s="33">
        <f t="shared" si="7"/>
        <v>887917.5446400001</v>
      </c>
      <c r="T42" s="35">
        <f t="shared" si="8"/>
        <v>222312</v>
      </c>
      <c r="U42" s="36">
        <f t="shared" si="9"/>
        <v>1110.2</v>
      </c>
      <c r="V42" s="37"/>
    </row>
    <row r="43" spans="1:22" ht="12.75">
      <c r="A43" s="13">
        <v>34</v>
      </c>
      <c r="B43" s="70" t="s">
        <v>9</v>
      </c>
      <c r="C43" s="70"/>
      <c r="D43" s="63">
        <v>16233</v>
      </c>
      <c r="E43" s="82"/>
      <c r="F43" s="33">
        <f t="shared" si="10"/>
        <v>1.2</v>
      </c>
      <c r="G43" s="33">
        <v>3715</v>
      </c>
      <c r="H43" s="33">
        <v>74.5</v>
      </c>
      <c r="I43" s="33">
        <f t="shared" si="1"/>
        <v>332121</v>
      </c>
      <c r="J43" s="85"/>
      <c r="K43" s="33">
        <f t="shared" si="2"/>
        <v>0.3</v>
      </c>
      <c r="L43" s="33">
        <v>2363</v>
      </c>
      <c r="M43" s="34">
        <v>41</v>
      </c>
      <c r="N43" s="33">
        <f t="shared" si="3"/>
        <v>29064.899999999998</v>
      </c>
      <c r="O43" s="33">
        <f t="shared" si="4"/>
        <v>361185.9</v>
      </c>
      <c r="P43" s="33">
        <v>1.6</v>
      </c>
      <c r="Q43" s="33">
        <f t="shared" si="5"/>
        <v>577897.4400000001</v>
      </c>
      <c r="R43" s="33">
        <f t="shared" si="6"/>
        <v>174525.02688000002</v>
      </c>
      <c r="S43" s="33">
        <f t="shared" si="7"/>
        <v>752422.4668800001</v>
      </c>
      <c r="T43" s="35">
        <f t="shared" si="8"/>
        <v>194796</v>
      </c>
      <c r="U43" s="36">
        <f t="shared" si="9"/>
        <v>947.2</v>
      </c>
      <c r="V43" s="37"/>
    </row>
    <row r="44" spans="1:22" ht="12.75">
      <c r="A44" s="13">
        <v>35</v>
      </c>
      <c r="B44" s="70" t="s">
        <v>26</v>
      </c>
      <c r="C44" s="70"/>
      <c r="D44" s="63">
        <v>20204</v>
      </c>
      <c r="E44" s="82"/>
      <c r="F44" s="33">
        <f t="shared" si="10"/>
        <v>1.6</v>
      </c>
      <c r="G44" s="33">
        <v>3715</v>
      </c>
      <c r="H44" s="33">
        <v>74.5</v>
      </c>
      <c r="I44" s="33">
        <f t="shared" si="1"/>
        <v>442828</v>
      </c>
      <c r="J44" s="85"/>
      <c r="K44" s="33">
        <f t="shared" si="2"/>
        <v>0.4</v>
      </c>
      <c r="L44" s="33">
        <v>2363</v>
      </c>
      <c r="M44" s="34">
        <v>41</v>
      </c>
      <c r="N44" s="33">
        <f t="shared" si="3"/>
        <v>38753.200000000004</v>
      </c>
      <c r="O44" s="33">
        <f t="shared" si="4"/>
        <v>481581.2</v>
      </c>
      <c r="P44" s="33">
        <v>1.6</v>
      </c>
      <c r="Q44" s="33">
        <f t="shared" si="5"/>
        <v>770529.92</v>
      </c>
      <c r="R44" s="33">
        <f t="shared" si="6"/>
        <v>232700.03584</v>
      </c>
      <c r="S44" s="33">
        <f t="shared" si="7"/>
        <v>1003229.9558400001</v>
      </c>
      <c r="T44" s="35">
        <f t="shared" si="8"/>
        <v>242448</v>
      </c>
      <c r="U44" s="36">
        <f t="shared" si="9"/>
        <v>1245.7</v>
      </c>
      <c r="V44" s="37"/>
    </row>
    <row r="45" spans="1:22" ht="12.75">
      <c r="A45" s="13">
        <v>36</v>
      </c>
      <c r="B45" s="70" t="s">
        <v>33</v>
      </c>
      <c r="C45" s="70"/>
      <c r="D45" s="63">
        <v>11653</v>
      </c>
      <c r="E45" s="82"/>
      <c r="F45" s="33">
        <f t="shared" si="10"/>
        <v>0.9</v>
      </c>
      <c r="G45" s="33">
        <v>3715</v>
      </c>
      <c r="H45" s="33">
        <v>74.5</v>
      </c>
      <c r="I45" s="33">
        <f t="shared" si="1"/>
        <v>249090.75</v>
      </c>
      <c r="J45" s="85"/>
      <c r="K45" s="33">
        <f t="shared" si="2"/>
        <v>0.2</v>
      </c>
      <c r="L45" s="33">
        <v>2363</v>
      </c>
      <c r="M45" s="34">
        <v>41</v>
      </c>
      <c r="N45" s="33">
        <f t="shared" si="3"/>
        <v>19376.600000000002</v>
      </c>
      <c r="O45" s="33">
        <f t="shared" si="4"/>
        <v>268467.35</v>
      </c>
      <c r="P45" s="33">
        <v>1.6</v>
      </c>
      <c r="Q45" s="33">
        <f t="shared" si="5"/>
        <v>429547.76</v>
      </c>
      <c r="R45" s="33">
        <f t="shared" si="6"/>
        <v>129723.42352</v>
      </c>
      <c r="S45" s="33">
        <f t="shared" si="7"/>
        <v>559271.18352</v>
      </c>
      <c r="T45" s="35">
        <f t="shared" si="8"/>
        <v>139836</v>
      </c>
      <c r="U45" s="36">
        <f t="shared" si="9"/>
        <v>699.1</v>
      </c>
      <c r="V45" s="37"/>
    </row>
    <row r="46" spans="1:22" ht="12.75">
      <c r="A46" s="13">
        <v>37</v>
      </c>
      <c r="B46" s="70" t="s">
        <v>34</v>
      </c>
      <c r="C46" s="70"/>
      <c r="D46" s="63">
        <v>4306</v>
      </c>
      <c r="E46" s="82"/>
      <c r="F46" s="33">
        <f t="shared" si="10"/>
        <v>0.3</v>
      </c>
      <c r="G46" s="33">
        <v>3715</v>
      </c>
      <c r="H46" s="33">
        <v>74.5</v>
      </c>
      <c r="I46" s="33">
        <f t="shared" si="1"/>
        <v>83030.25</v>
      </c>
      <c r="J46" s="85"/>
      <c r="K46" s="33">
        <f t="shared" si="2"/>
        <v>0.1</v>
      </c>
      <c r="L46" s="33">
        <v>2363</v>
      </c>
      <c r="M46" s="34">
        <v>41</v>
      </c>
      <c r="N46" s="33">
        <f t="shared" si="3"/>
        <v>9688.300000000001</v>
      </c>
      <c r="O46" s="33">
        <f t="shared" si="4"/>
        <v>92718.55</v>
      </c>
      <c r="P46" s="33">
        <v>1.6</v>
      </c>
      <c r="Q46" s="33">
        <f t="shared" si="5"/>
        <v>148349.68000000002</v>
      </c>
      <c r="R46" s="33">
        <f t="shared" si="6"/>
        <v>44801.60336000001</v>
      </c>
      <c r="S46" s="33">
        <f t="shared" si="7"/>
        <v>193151.28336000003</v>
      </c>
      <c r="T46" s="35">
        <f t="shared" si="8"/>
        <v>51672</v>
      </c>
      <c r="U46" s="36">
        <f t="shared" si="9"/>
        <v>244.8</v>
      </c>
      <c r="V46" s="37"/>
    </row>
    <row r="47" spans="1:22" ht="12.75">
      <c r="A47" s="13">
        <v>38</v>
      </c>
      <c r="B47" s="70" t="s">
        <v>35</v>
      </c>
      <c r="C47" s="70"/>
      <c r="D47" s="63">
        <v>9817</v>
      </c>
      <c r="E47" s="82"/>
      <c r="F47" s="33">
        <f t="shared" si="10"/>
        <v>0.8</v>
      </c>
      <c r="G47" s="33">
        <v>3715</v>
      </c>
      <c r="H47" s="33">
        <v>74.5</v>
      </c>
      <c r="I47" s="33">
        <f t="shared" si="1"/>
        <v>221414</v>
      </c>
      <c r="J47" s="85"/>
      <c r="K47" s="33">
        <f t="shared" si="2"/>
        <v>0.2</v>
      </c>
      <c r="L47" s="33">
        <v>2363</v>
      </c>
      <c r="M47" s="34">
        <v>41</v>
      </c>
      <c r="N47" s="33">
        <f t="shared" si="3"/>
        <v>19376.600000000002</v>
      </c>
      <c r="O47" s="33">
        <f t="shared" si="4"/>
        <v>240790.6</v>
      </c>
      <c r="P47" s="33">
        <v>1.6</v>
      </c>
      <c r="Q47" s="33">
        <f t="shared" si="5"/>
        <v>385264.96</v>
      </c>
      <c r="R47" s="33">
        <f t="shared" si="6"/>
        <v>116350.01792</v>
      </c>
      <c r="S47" s="33">
        <f t="shared" si="7"/>
        <v>501614.97792000003</v>
      </c>
      <c r="T47" s="35">
        <f t="shared" si="8"/>
        <v>117804</v>
      </c>
      <c r="U47" s="36">
        <f t="shared" si="9"/>
        <v>619.4</v>
      </c>
      <c r="V47" s="37"/>
    </row>
    <row r="48" spans="1:22" ht="12.75">
      <c r="A48" s="13">
        <v>39</v>
      </c>
      <c r="B48" s="70" t="s">
        <v>36</v>
      </c>
      <c r="C48" s="70"/>
      <c r="D48" s="63">
        <v>5297</v>
      </c>
      <c r="E48" s="82"/>
      <c r="F48" s="33">
        <f t="shared" si="10"/>
        <v>0.4</v>
      </c>
      <c r="G48" s="33">
        <v>3715</v>
      </c>
      <c r="H48" s="33">
        <v>74.5</v>
      </c>
      <c r="I48" s="33">
        <f t="shared" si="1"/>
        <v>110707</v>
      </c>
      <c r="J48" s="85"/>
      <c r="K48" s="33">
        <f t="shared" si="2"/>
        <v>0.1</v>
      </c>
      <c r="L48" s="33">
        <v>2363</v>
      </c>
      <c r="M48" s="34">
        <v>41</v>
      </c>
      <c r="N48" s="33">
        <f t="shared" si="3"/>
        <v>9688.300000000001</v>
      </c>
      <c r="O48" s="33">
        <f t="shared" si="4"/>
        <v>120395.3</v>
      </c>
      <c r="P48" s="33">
        <v>1.6</v>
      </c>
      <c r="Q48" s="33">
        <f t="shared" si="5"/>
        <v>192632.48</v>
      </c>
      <c r="R48" s="33">
        <f t="shared" si="6"/>
        <v>58175.00896</v>
      </c>
      <c r="S48" s="33">
        <f t="shared" si="7"/>
        <v>250807.48896000002</v>
      </c>
      <c r="T48" s="35">
        <f t="shared" si="8"/>
        <v>63564</v>
      </c>
      <c r="U48" s="36">
        <f t="shared" si="9"/>
        <v>314.4</v>
      </c>
      <c r="V48" s="37"/>
    </row>
    <row r="49" spans="1:22" ht="12.75">
      <c r="A49" s="13">
        <v>40</v>
      </c>
      <c r="B49" s="70" t="s">
        <v>37</v>
      </c>
      <c r="C49" s="70"/>
      <c r="D49" s="63">
        <v>6664</v>
      </c>
      <c r="E49" s="82"/>
      <c r="F49" s="33">
        <f t="shared" si="10"/>
        <v>0.5</v>
      </c>
      <c r="G49" s="33">
        <v>3715</v>
      </c>
      <c r="H49" s="33">
        <v>74.5</v>
      </c>
      <c r="I49" s="33">
        <f t="shared" si="1"/>
        <v>138383.75</v>
      </c>
      <c r="J49" s="85"/>
      <c r="K49" s="33">
        <f t="shared" si="2"/>
        <v>0.1</v>
      </c>
      <c r="L49" s="33">
        <v>2363</v>
      </c>
      <c r="M49" s="34">
        <v>41</v>
      </c>
      <c r="N49" s="33">
        <f t="shared" si="3"/>
        <v>9688.300000000001</v>
      </c>
      <c r="O49" s="33">
        <f t="shared" si="4"/>
        <v>148072.05</v>
      </c>
      <c r="P49" s="33">
        <v>1.6</v>
      </c>
      <c r="Q49" s="33">
        <f t="shared" si="5"/>
        <v>236915.28</v>
      </c>
      <c r="R49" s="33">
        <f t="shared" si="6"/>
        <v>71548.41456</v>
      </c>
      <c r="S49" s="33">
        <f t="shared" si="7"/>
        <v>308463.69456</v>
      </c>
      <c r="T49" s="35">
        <f t="shared" si="8"/>
        <v>79968</v>
      </c>
      <c r="U49" s="36">
        <f t="shared" si="9"/>
        <v>388.4</v>
      </c>
      <c r="V49" s="37"/>
    </row>
    <row r="50" spans="1:22" ht="12.75">
      <c r="A50" s="13">
        <v>41</v>
      </c>
      <c r="B50" s="70" t="s">
        <v>41</v>
      </c>
      <c r="C50" s="70"/>
      <c r="D50" s="63">
        <v>9787</v>
      </c>
      <c r="E50" s="83"/>
      <c r="F50" s="33">
        <f t="shared" si="10"/>
        <v>0.8</v>
      </c>
      <c r="G50" s="33">
        <v>3715</v>
      </c>
      <c r="H50" s="33">
        <v>74.5</v>
      </c>
      <c r="I50" s="33">
        <f t="shared" si="1"/>
        <v>221414</v>
      </c>
      <c r="J50" s="86"/>
      <c r="K50" s="33">
        <f t="shared" si="2"/>
        <v>0.2</v>
      </c>
      <c r="L50" s="33">
        <v>2363</v>
      </c>
      <c r="M50" s="34">
        <v>41</v>
      </c>
      <c r="N50" s="33">
        <f t="shared" si="3"/>
        <v>19376.600000000002</v>
      </c>
      <c r="O50" s="33">
        <f t="shared" si="4"/>
        <v>240790.6</v>
      </c>
      <c r="P50" s="33">
        <v>1.6</v>
      </c>
      <c r="Q50" s="33">
        <f t="shared" si="5"/>
        <v>385264.96</v>
      </c>
      <c r="R50" s="33">
        <f t="shared" si="6"/>
        <v>116350.01792</v>
      </c>
      <c r="S50" s="33">
        <f t="shared" si="7"/>
        <v>501614.97792000003</v>
      </c>
      <c r="T50" s="35">
        <f t="shared" si="8"/>
        <v>117444</v>
      </c>
      <c r="U50" s="36">
        <f t="shared" si="9"/>
        <v>619.1</v>
      </c>
      <c r="V50" s="37"/>
    </row>
    <row r="51" spans="1:22" ht="12.75">
      <c r="A51" s="13"/>
      <c r="B51" s="71" t="s">
        <v>1</v>
      </c>
      <c r="C51" s="71"/>
      <c r="D51" s="49">
        <f>SUM(D9:D50)</f>
        <v>958531</v>
      </c>
      <c r="E51" s="43"/>
      <c r="F51" s="44">
        <f>SUM(F9:F50)</f>
        <v>73.9</v>
      </c>
      <c r="G51" s="44"/>
      <c r="H51" s="44"/>
      <c r="I51" s="44">
        <f>ROUND(SUM(I9:I50),1)</f>
        <v>20453118.3</v>
      </c>
      <c r="J51" s="43"/>
      <c r="K51" s="44">
        <f>SUM(K9:K50)</f>
        <v>18.899999999999995</v>
      </c>
      <c r="L51" s="43"/>
      <c r="M51" s="43"/>
      <c r="N51" s="44">
        <f>ROUND(SUM(N9:N50),1)</f>
        <v>1831088.7</v>
      </c>
      <c r="O51" s="44">
        <f>SUM(O9:O50)</f>
        <v>22284206.95000001</v>
      </c>
      <c r="P51" s="43"/>
      <c r="Q51" s="44">
        <f>SUM(Q9:Q50)</f>
        <v>39430024.63499999</v>
      </c>
      <c r="R51" s="44">
        <f>SUM(R9:R50)</f>
        <v>11907867.439769998</v>
      </c>
      <c r="S51" s="44">
        <f>SUM(S9:S50)</f>
        <v>51337892.074769996</v>
      </c>
      <c r="T51" s="60">
        <f>SUM(T9:T50)</f>
        <v>11502372</v>
      </c>
      <c r="U51" s="60">
        <f>SUM(U9:U50)</f>
        <v>62840.19999999998</v>
      </c>
      <c r="V51" s="45">
        <f>F51+K51</f>
        <v>92.8</v>
      </c>
    </row>
    <row r="52" spans="1:22" ht="12.75">
      <c r="A52" s="9"/>
      <c r="B52" s="55"/>
      <c r="C52" s="55"/>
      <c r="D52" s="66"/>
      <c r="E52" s="67"/>
      <c r="F52" s="68"/>
      <c r="G52" s="68"/>
      <c r="H52" s="68"/>
      <c r="I52" s="68"/>
      <c r="J52" s="67"/>
      <c r="K52" s="68"/>
      <c r="L52" s="67"/>
      <c r="M52" s="67"/>
      <c r="N52" s="68"/>
      <c r="O52" s="68"/>
      <c r="P52" s="67"/>
      <c r="Q52" s="68"/>
      <c r="R52" s="68"/>
      <c r="S52" s="68"/>
      <c r="T52" s="69"/>
      <c r="U52" s="69"/>
      <c r="V52" s="68"/>
    </row>
    <row r="53" spans="1:26" ht="13.5" customHeight="1">
      <c r="A53" s="18" t="s">
        <v>66</v>
      </c>
      <c r="B53" s="19"/>
      <c r="C53" s="19"/>
      <c r="D53" s="19"/>
      <c r="E53" s="19"/>
      <c r="F53" s="19"/>
      <c r="G53" s="19"/>
      <c r="H53" s="19"/>
      <c r="I53" s="19"/>
      <c r="J53" s="19"/>
      <c r="K53" s="19" t="s">
        <v>67</v>
      </c>
      <c r="L53" s="19"/>
      <c r="M53" s="1"/>
      <c r="N53" s="1"/>
      <c r="O53" s="1"/>
      <c r="P53" s="1"/>
      <c r="Q53" s="1"/>
      <c r="R53" s="76" t="s">
        <v>74</v>
      </c>
      <c r="S53" s="76"/>
      <c r="T53" s="76"/>
      <c r="U53" s="20">
        <v>74426600</v>
      </c>
      <c r="V53" s="1"/>
      <c r="W53" s="5"/>
      <c r="X53" s="5"/>
      <c r="Y53" s="5"/>
      <c r="Z53" s="5"/>
    </row>
    <row r="54" spans="18:21" s="7" customFormat="1" ht="15">
      <c r="R54" s="96" t="s">
        <v>72</v>
      </c>
      <c r="S54" s="96"/>
      <c r="T54" s="96"/>
      <c r="U54" s="21">
        <f>U53-U51*1000</f>
        <v>11586400.000000015</v>
      </c>
    </row>
    <row r="55" spans="2:22" ht="15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7"/>
      <c r="S55" s="97"/>
      <c r="T55" s="97"/>
      <c r="U55" s="28"/>
      <c r="V55" s="8"/>
    </row>
    <row r="56" ht="11.25">
      <c r="B56" s="3"/>
    </row>
    <row r="57" spans="2:22" ht="12.75"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61" spans="2:22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8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7.2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2:22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7" spans="2:22" ht="11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84" spans="3:22" ht="11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3:22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1.25"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</sheetData>
  <sheetProtection/>
  <mergeCells count="71">
    <mergeCell ref="B1:V1"/>
    <mergeCell ref="B2:V3"/>
    <mergeCell ref="B5:C7"/>
    <mergeCell ref="D5:D7"/>
    <mergeCell ref="E5:E7"/>
    <mergeCell ref="F5:F7"/>
    <mergeCell ref="G5:G7"/>
    <mergeCell ref="H5:H7"/>
    <mergeCell ref="I5:I7"/>
    <mergeCell ref="J5:J7"/>
    <mergeCell ref="V5:V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21:C21"/>
    <mergeCell ref="B8:C8"/>
    <mergeCell ref="B9:C9"/>
    <mergeCell ref="E9:E50"/>
    <mergeCell ref="J9:J5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R53:T53"/>
    <mergeCell ref="R54:T54"/>
    <mergeCell ref="R55:T55"/>
    <mergeCell ref="B46:C46"/>
    <mergeCell ref="B47:C47"/>
    <mergeCell ref="B48:C48"/>
    <mergeCell ref="B49:C49"/>
    <mergeCell ref="B50:C50"/>
    <mergeCell ref="B51:C5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A87"/>
  <sheetViews>
    <sheetView zoomScaleSheetLayoutView="75" zoomScalePageLayoutView="0" workbookViewId="0" topLeftCell="A1">
      <pane xSplit="3" ySplit="10" topLeftCell="F31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X51" sqref="X51"/>
    </sheetView>
  </sheetViews>
  <sheetFormatPr defaultColWidth="9.00390625" defaultRowHeight="12.75"/>
  <cols>
    <col min="1" max="1" width="4.875" style="2" customWidth="1"/>
    <col min="2" max="2" width="12.75390625" style="2" bestFit="1" customWidth="1"/>
    <col min="3" max="4" width="12.00390625" style="2" customWidth="1"/>
    <col min="5" max="7" width="10.75390625" style="2" customWidth="1"/>
    <col min="8" max="8" width="10.625" style="2" customWidth="1"/>
    <col min="9" max="9" width="8.625" style="2" customWidth="1"/>
    <col min="10" max="10" width="10.625" style="2" customWidth="1"/>
    <col min="11" max="11" width="9.75390625" style="2" customWidth="1"/>
    <col min="12" max="12" width="12.875" style="2" customWidth="1"/>
    <col min="13" max="13" width="10.75390625" style="2" customWidth="1"/>
    <col min="14" max="14" width="7.375" style="2" customWidth="1"/>
    <col min="15" max="15" width="12.00390625" style="2" customWidth="1"/>
    <col min="16" max="16" width="8.25390625" style="2" customWidth="1"/>
    <col min="17" max="17" width="12.00390625" style="2" customWidth="1"/>
    <col min="18" max="18" width="13.25390625" style="2" customWidth="1"/>
    <col min="19" max="19" width="12.00390625" style="2" customWidth="1"/>
    <col min="20" max="20" width="13.625" style="2" customWidth="1"/>
    <col min="21" max="21" width="13.375" style="2" customWidth="1"/>
    <col min="22" max="22" width="14.00390625" style="2" customWidth="1"/>
    <col min="23" max="23" width="12.00390625" style="2" customWidth="1"/>
    <col min="24" max="24" width="15.375" style="2" customWidth="1"/>
    <col min="25" max="25" width="12.00390625" style="2" customWidth="1"/>
    <col min="26" max="16384" width="9.125" style="2" customWidth="1"/>
  </cols>
  <sheetData>
    <row r="1" spans="2:25" ht="24" customHeight="1"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2:25" ht="23.25" customHeight="1">
      <c r="B2" s="91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9.5" customHeight="1">
      <c r="A3" s="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6.7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53" customFormat="1" ht="35.25" customHeight="1">
      <c r="A5" s="52"/>
      <c r="B5" s="92" t="s">
        <v>0</v>
      </c>
      <c r="C5" s="92"/>
      <c r="D5" s="78" t="s">
        <v>79</v>
      </c>
      <c r="E5" s="78" t="s">
        <v>65</v>
      </c>
      <c r="F5" s="78" t="s">
        <v>80</v>
      </c>
      <c r="G5" s="99" t="s">
        <v>81</v>
      </c>
      <c r="H5" s="78" t="s">
        <v>60</v>
      </c>
      <c r="I5" s="87" t="s">
        <v>48</v>
      </c>
      <c r="J5" s="87" t="s">
        <v>39</v>
      </c>
      <c r="K5" s="87" t="s">
        <v>40</v>
      </c>
      <c r="L5" s="87" t="s">
        <v>49</v>
      </c>
      <c r="M5" s="87" t="s">
        <v>61</v>
      </c>
      <c r="N5" s="87" t="s">
        <v>53</v>
      </c>
      <c r="O5" s="87" t="s">
        <v>54</v>
      </c>
      <c r="P5" s="87" t="s">
        <v>55</v>
      </c>
      <c r="Q5" s="87" t="s">
        <v>56</v>
      </c>
      <c r="R5" s="87" t="s">
        <v>57</v>
      </c>
      <c r="S5" s="87" t="s">
        <v>51</v>
      </c>
      <c r="T5" s="87" t="s">
        <v>50</v>
      </c>
      <c r="U5" s="87">
        <v>30.2</v>
      </c>
      <c r="V5" s="87" t="s">
        <v>52</v>
      </c>
      <c r="W5" s="78" t="s">
        <v>75</v>
      </c>
      <c r="X5" s="78" t="s">
        <v>58</v>
      </c>
      <c r="Y5" s="93" t="s">
        <v>59</v>
      </c>
    </row>
    <row r="6" spans="1:25" s="53" customFormat="1" ht="12.75" customHeight="1">
      <c r="A6" s="52"/>
      <c r="B6" s="92"/>
      <c r="C6" s="92"/>
      <c r="D6" s="79"/>
      <c r="E6" s="79"/>
      <c r="F6" s="79"/>
      <c r="G6" s="100"/>
      <c r="H6" s="79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79"/>
      <c r="X6" s="79"/>
      <c r="Y6" s="94"/>
    </row>
    <row r="7" spans="1:25" s="53" customFormat="1" ht="44.25" customHeight="1">
      <c r="A7" s="54"/>
      <c r="B7" s="92"/>
      <c r="C7" s="92"/>
      <c r="D7" s="80"/>
      <c r="E7" s="80"/>
      <c r="F7" s="80"/>
      <c r="G7" s="101"/>
      <c r="H7" s="80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0"/>
      <c r="X7" s="80"/>
      <c r="Y7" s="95"/>
    </row>
    <row r="8" spans="1:25" ht="15" customHeight="1">
      <c r="A8" s="13"/>
      <c r="B8" s="75" t="s">
        <v>44</v>
      </c>
      <c r="C8" s="75"/>
      <c r="D8" s="27"/>
      <c r="E8" s="27"/>
      <c r="F8" s="27"/>
      <c r="G8" s="2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7"/>
    </row>
    <row r="9" spans="1:25" ht="12.75">
      <c r="A9" s="13">
        <v>1</v>
      </c>
      <c r="B9" s="72" t="s">
        <v>46</v>
      </c>
      <c r="C9" s="72"/>
      <c r="D9" s="32">
        <v>55899</v>
      </c>
      <c r="E9" s="32">
        <v>62835</v>
      </c>
      <c r="F9" s="61">
        <f>(E9/D9*100-100)/2</f>
        <v>6.204046584017611</v>
      </c>
      <c r="G9" s="62">
        <f>ROUND(E9*F9/100+E9,0)</f>
        <v>66733</v>
      </c>
      <c r="H9" s="81">
        <v>13000</v>
      </c>
      <c r="I9" s="33">
        <f>ROUND(G9/$H$9,1)</f>
        <v>5.1</v>
      </c>
      <c r="J9" s="33">
        <v>3715</v>
      </c>
      <c r="K9" s="33">
        <v>74.5</v>
      </c>
      <c r="L9" s="33">
        <f>I9*J9*K9</f>
        <v>1411514.25</v>
      </c>
      <c r="M9" s="84">
        <v>50000</v>
      </c>
      <c r="N9" s="33">
        <f>ROUND(G9/$M$9,1)</f>
        <v>1.3</v>
      </c>
      <c r="O9" s="51">
        <v>2363</v>
      </c>
      <c r="P9" s="51">
        <v>41</v>
      </c>
      <c r="Q9" s="33">
        <f>N9*O9*P9</f>
        <v>125947.90000000001</v>
      </c>
      <c r="R9" s="33">
        <f>L9+Q9</f>
        <v>1537462.15</v>
      </c>
      <c r="S9" s="33">
        <v>1.6</v>
      </c>
      <c r="T9" s="33">
        <f>R9*S9</f>
        <v>2459939.44</v>
      </c>
      <c r="U9" s="33">
        <f>T9*0.302</f>
        <v>742901.7108799999</v>
      </c>
      <c r="V9" s="33">
        <f>T9+U9</f>
        <v>3202841.1508799996</v>
      </c>
      <c r="W9" s="35">
        <f>E9*12</f>
        <v>754020</v>
      </c>
      <c r="X9" s="36">
        <f>ROUND((V9+W9)/1000,1)</f>
        <v>3956.9</v>
      </c>
      <c r="Y9" s="37"/>
    </row>
    <row r="10" spans="1:25" ht="12.75">
      <c r="A10" s="13">
        <v>2</v>
      </c>
      <c r="B10" s="70" t="s">
        <v>28</v>
      </c>
      <c r="C10" s="70"/>
      <c r="D10" s="38">
        <v>117077</v>
      </c>
      <c r="E10" s="38">
        <v>118050</v>
      </c>
      <c r="F10" s="61">
        <f aca="true" t="shared" si="0" ref="F10:F50">(E10/D10*100-100)/2</f>
        <v>0.4155384917618363</v>
      </c>
      <c r="G10" s="62">
        <f aca="true" t="shared" si="1" ref="G10:G50">ROUND(E10*F10/100+E10,0)</f>
        <v>118541</v>
      </c>
      <c r="H10" s="82"/>
      <c r="I10" s="33">
        <f aca="true" t="shared" si="2" ref="I10:I50">ROUND(G10/$H$9,1)</f>
        <v>9.1</v>
      </c>
      <c r="J10" s="33">
        <v>3715</v>
      </c>
      <c r="K10" s="33">
        <v>74.5</v>
      </c>
      <c r="L10" s="33">
        <f aca="true" t="shared" si="3" ref="L10:L50">I10*J10*K10</f>
        <v>2518584.25</v>
      </c>
      <c r="M10" s="85"/>
      <c r="N10" s="33">
        <f aca="true" t="shared" si="4" ref="N10:N50">ROUND(G10/$M$9,1)</f>
        <v>2.4</v>
      </c>
      <c r="O10" s="51">
        <v>2363</v>
      </c>
      <c r="P10" s="51">
        <v>41</v>
      </c>
      <c r="Q10" s="33">
        <f aca="true" t="shared" si="5" ref="Q10:Q50">N10*O10*P10</f>
        <v>232519.19999999998</v>
      </c>
      <c r="R10" s="33">
        <f aca="true" t="shared" si="6" ref="R10:R50">L10+Q10</f>
        <v>2751103.45</v>
      </c>
      <c r="S10" s="33">
        <v>1.9</v>
      </c>
      <c r="T10" s="33">
        <f aca="true" t="shared" si="7" ref="T10:T50">R10*S10</f>
        <v>5227096.555</v>
      </c>
      <c r="U10" s="33">
        <f aca="true" t="shared" si="8" ref="U10:U50">T10*0.302</f>
        <v>1578583.15961</v>
      </c>
      <c r="V10" s="33">
        <f aca="true" t="shared" si="9" ref="V10:V50">T10+U10</f>
        <v>6805679.714609999</v>
      </c>
      <c r="W10" s="35">
        <f aca="true" t="shared" si="10" ref="W10:W50">E10*12</f>
        <v>1416600</v>
      </c>
      <c r="X10" s="36">
        <f aca="true" t="shared" si="11" ref="X10:X50">ROUND((V10+W10)/1000,1)</f>
        <v>8222.3</v>
      </c>
      <c r="Y10" s="37"/>
    </row>
    <row r="11" spans="1:25" ht="12.75">
      <c r="A11" s="13">
        <v>3</v>
      </c>
      <c r="B11" s="70" t="s">
        <v>29</v>
      </c>
      <c r="C11" s="70"/>
      <c r="D11" s="38">
        <v>20240</v>
      </c>
      <c r="E11" s="38">
        <v>20349</v>
      </c>
      <c r="F11" s="61">
        <f t="shared" si="0"/>
        <v>0.2692687747035549</v>
      </c>
      <c r="G11" s="62">
        <f t="shared" si="1"/>
        <v>20404</v>
      </c>
      <c r="H11" s="82"/>
      <c r="I11" s="33">
        <f t="shared" si="2"/>
        <v>1.6</v>
      </c>
      <c r="J11" s="33">
        <v>3715</v>
      </c>
      <c r="K11" s="33">
        <v>74.5</v>
      </c>
      <c r="L11" s="33">
        <f t="shared" si="3"/>
        <v>442828</v>
      </c>
      <c r="M11" s="85"/>
      <c r="N11" s="33">
        <f t="shared" si="4"/>
        <v>0.4</v>
      </c>
      <c r="O11" s="51">
        <v>2363</v>
      </c>
      <c r="P11" s="51">
        <v>41</v>
      </c>
      <c r="Q11" s="33">
        <f t="shared" si="5"/>
        <v>38753.200000000004</v>
      </c>
      <c r="R11" s="33">
        <f t="shared" si="6"/>
        <v>481581.2</v>
      </c>
      <c r="S11" s="33">
        <v>1.6</v>
      </c>
      <c r="T11" s="33">
        <f t="shared" si="7"/>
        <v>770529.92</v>
      </c>
      <c r="U11" s="33">
        <f t="shared" si="8"/>
        <v>232700.03584</v>
      </c>
      <c r="V11" s="33">
        <f t="shared" si="9"/>
        <v>1003229.9558400001</v>
      </c>
      <c r="W11" s="35">
        <f t="shared" si="10"/>
        <v>244188</v>
      </c>
      <c r="X11" s="36">
        <f t="shared" si="11"/>
        <v>1247.4</v>
      </c>
      <c r="Y11" s="37"/>
    </row>
    <row r="12" spans="1:25" ht="12.75">
      <c r="A12" s="13">
        <v>4</v>
      </c>
      <c r="B12" s="70" t="s">
        <v>30</v>
      </c>
      <c r="C12" s="70"/>
      <c r="D12" s="38">
        <v>15763</v>
      </c>
      <c r="E12" s="38">
        <v>15792</v>
      </c>
      <c r="F12" s="61">
        <f t="shared" si="0"/>
        <v>0.09198756581868395</v>
      </c>
      <c r="G12" s="62">
        <f t="shared" si="1"/>
        <v>15807</v>
      </c>
      <c r="H12" s="82"/>
      <c r="I12" s="33">
        <f t="shared" si="2"/>
        <v>1.2</v>
      </c>
      <c r="J12" s="33">
        <v>3715</v>
      </c>
      <c r="K12" s="33">
        <v>74.5</v>
      </c>
      <c r="L12" s="33">
        <f t="shared" si="3"/>
        <v>332121</v>
      </c>
      <c r="M12" s="85"/>
      <c r="N12" s="33">
        <f t="shared" si="4"/>
        <v>0.3</v>
      </c>
      <c r="O12" s="51">
        <v>2363</v>
      </c>
      <c r="P12" s="51">
        <v>41</v>
      </c>
      <c r="Q12" s="33">
        <f t="shared" si="5"/>
        <v>29064.899999999998</v>
      </c>
      <c r="R12" s="33">
        <f t="shared" si="6"/>
        <v>361185.9</v>
      </c>
      <c r="S12" s="33">
        <v>1.6</v>
      </c>
      <c r="T12" s="33">
        <f t="shared" si="7"/>
        <v>577897.4400000001</v>
      </c>
      <c r="U12" s="33">
        <f t="shared" si="8"/>
        <v>174525.02688000002</v>
      </c>
      <c r="V12" s="33">
        <f t="shared" si="9"/>
        <v>752422.4668800001</v>
      </c>
      <c r="W12" s="35">
        <f t="shared" si="10"/>
        <v>189504</v>
      </c>
      <c r="X12" s="36">
        <f t="shared" si="11"/>
        <v>941.9</v>
      </c>
      <c r="Y12" s="37"/>
    </row>
    <row r="13" spans="1:25" ht="12.75">
      <c r="A13" s="13">
        <v>5</v>
      </c>
      <c r="B13" s="70" t="s">
        <v>31</v>
      </c>
      <c r="C13" s="70"/>
      <c r="D13" s="38">
        <v>5353</v>
      </c>
      <c r="E13" s="38">
        <v>5404</v>
      </c>
      <c r="F13" s="61">
        <f t="shared" si="0"/>
        <v>0.47636839155613586</v>
      </c>
      <c r="G13" s="62">
        <f t="shared" si="1"/>
        <v>5430</v>
      </c>
      <c r="H13" s="82"/>
      <c r="I13" s="33">
        <f t="shared" si="2"/>
        <v>0.4</v>
      </c>
      <c r="J13" s="33">
        <v>3715</v>
      </c>
      <c r="K13" s="33">
        <v>74.5</v>
      </c>
      <c r="L13" s="33">
        <f t="shared" si="3"/>
        <v>110707</v>
      </c>
      <c r="M13" s="85"/>
      <c r="N13" s="33">
        <f t="shared" si="4"/>
        <v>0.1</v>
      </c>
      <c r="O13" s="51">
        <v>2363</v>
      </c>
      <c r="P13" s="51">
        <v>41</v>
      </c>
      <c r="Q13" s="33">
        <f t="shared" si="5"/>
        <v>9688.300000000001</v>
      </c>
      <c r="R13" s="33">
        <f t="shared" si="6"/>
        <v>120395.3</v>
      </c>
      <c r="S13" s="33">
        <v>1.6</v>
      </c>
      <c r="T13" s="33">
        <f t="shared" si="7"/>
        <v>192632.48</v>
      </c>
      <c r="U13" s="33">
        <f t="shared" si="8"/>
        <v>58175.00896</v>
      </c>
      <c r="V13" s="33">
        <f t="shared" si="9"/>
        <v>250807.48896000002</v>
      </c>
      <c r="W13" s="35">
        <f t="shared" si="10"/>
        <v>64848</v>
      </c>
      <c r="X13" s="36">
        <f t="shared" si="11"/>
        <v>315.7</v>
      </c>
      <c r="Y13" s="37"/>
    </row>
    <row r="14" spans="1:25" ht="12.75">
      <c r="A14" s="13">
        <v>6</v>
      </c>
      <c r="B14" s="70" t="s">
        <v>32</v>
      </c>
      <c r="C14" s="70"/>
      <c r="D14" s="38">
        <v>16948</v>
      </c>
      <c r="E14" s="38">
        <v>17436</v>
      </c>
      <c r="F14" s="61">
        <f t="shared" si="0"/>
        <v>1.4396978994571583</v>
      </c>
      <c r="G14" s="62">
        <f t="shared" si="1"/>
        <v>17687</v>
      </c>
      <c r="H14" s="82"/>
      <c r="I14" s="33">
        <f t="shared" si="2"/>
        <v>1.4</v>
      </c>
      <c r="J14" s="33">
        <v>3715</v>
      </c>
      <c r="K14" s="33">
        <v>74.5</v>
      </c>
      <c r="L14" s="33">
        <f t="shared" si="3"/>
        <v>387474.5</v>
      </c>
      <c r="M14" s="85"/>
      <c r="N14" s="33">
        <f t="shared" si="4"/>
        <v>0.4</v>
      </c>
      <c r="O14" s="51">
        <v>2363</v>
      </c>
      <c r="P14" s="51">
        <v>41</v>
      </c>
      <c r="Q14" s="33">
        <f t="shared" si="5"/>
        <v>38753.200000000004</v>
      </c>
      <c r="R14" s="33">
        <f t="shared" si="6"/>
        <v>426227.7</v>
      </c>
      <c r="S14" s="33">
        <v>1.6</v>
      </c>
      <c r="T14" s="33">
        <f t="shared" si="7"/>
        <v>681964.3200000001</v>
      </c>
      <c r="U14" s="33">
        <f t="shared" si="8"/>
        <v>205953.22464</v>
      </c>
      <c r="V14" s="33">
        <f t="shared" si="9"/>
        <v>887917.5446400001</v>
      </c>
      <c r="W14" s="35">
        <f t="shared" si="10"/>
        <v>209232</v>
      </c>
      <c r="X14" s="36">
        <f t="shared" si="11"/>
        <v>1097.1</v>
      </c>
      <c r="Y14" s="37"/>
    </row>
    <row r="15" spans="1:25" ht="12.75">
      <c r="A15" s="13">
        <v>7</v>
      </c>
      <c r="B15" s="72" t="s">
        <v>43</v>
      </c>
      <c r="C15" s="72"/>
      <c r="D15" s="32">
        <v>77079</v>
      </c>
      <c r="E15" s="32">
        <v>77150</v>
      </c>
      <c r="F15" s="61">
        <f t="shared" si="0"/>
        <v>0.046056643184265056</v>
      </c>
      <c r="G15" s="62">
        <f t="shared" si="1"/>
        <v>77186</v>
      </c>
      <c r="H15" s="82"/>
      <c r="I15" s="33">
        <f t="shared" si="2"/>
        <v>5.9</v>
      </c>
      <c r="J15" s="33">
        <v>3715</v>
      </c>
      <c r="K15" s="33">
        <v>74.5</v>
      </c>
      <c r="L15" s="33">
        <f t="shared" si="3"/>
        <v>1632928.25</v>
      </c>
      <c r="M15" s="85"/>
      <c r="N15" s="33">
        <f t="shared" si="4"/>
        <v>1.5</v>
      </c>
      <c r="O15" s="51">
        <v>2363</v>
      </c>
      <c r="P15" s="51">
        <v>41</v>
      </c>
      <c r="Q15" s="33">
        <f t="shared" si="5"/>
        <v>145324.5</v>
      </c>
      <c r="R15" s="33">
        <f t="shared" si="6"/>
        <v>1778252.75</v>
      </c>
      <c r="S15" s="33">
        <v>1.6</v>
      </c>
      <c r="T15" s="33">
        <f t="shared" si="7"/>
        <v>2845204.4000000004</v>
      </c>
      <c r="U15" s="33">
        <f t="shared" si="8"/>
        <v>859251.7288</v>
      </c>
      <c r="V15" s="33">
        <f t="shared" si="9"/>
        <v>3704456.1288000005</v>
      </c>
      <c r="W15" s="35">
        <f t="shared" si="10"/>
        <v>925800</v>
      </c>
      <c r="X15" s="36">
        <f t="shared" si="11"/>
        <v>4630.3</v>
      </c>
      <c r="Y15" s="37"/>
    </row>
    <row r="16" spans="1:25" ht="12.75">
      <c r="A16" s="13">
        <v>8</v>
      </c>
      <c r="B16" s="70" t="s">
        <v>22</v>
      </c>
      <c r="C16" s="70"/>
      <c r="D16" s="38">
        <v>30664</v>
      </c>
      <c r="E16" s="38">
        <v>30848</v>
      </c>
      <c r="F16" s="61">
        <f t="shared" si="0"/>
        <v>0.30002608922514895</v>
      </c>
      <c r="G16" s="62">
        <f t="shared" si="1"/>
        <v>30941</v>
      </c>
      <c r="H16" s="82"/>
      <c r="I16" s="33">
        <f t="shared" si="2"/>
        <v>2.4</v>
      </c>
      <c r="J16" s="33">
        <v>3715</v>
      </c>
      <c r="K16" s="33">
        <v>74.5</v>
      </c>
      <c r="L16" s="33">
        <f t="shared" si="3"/>
        <v>664242</v>
      </c>
      <c r="M16" s="85"/>
      <c r="N16" s="33">
        <f t="shared" si="4"/>
        <v>0.6</v>
      </c>
      <c r="O16" s="51">
        <v>2363</v>
      </c>
      <c r="P16" s="51">
        <v>41</v>
      </c>
      <c r="Q16" s="33">
        <f t="shared" si="5"/>
        <v>58129.799999999996</v>
      </c>
      <c r="R16" s="33">
        <f t="shared" si="6"/>
        <v>722371.8</v>
      </c>
      <c r="S16" s="33">
        <v>2.1</v>
      </c>
      <c r="T16" s="33">
        <f t="shared" si="7"/>
        <v>1516980.7800000003</v>
      </c>
      <c r="U16" s="33">
        <f t="shared" si="8"/>
        <v>458128.1955600001</v>
      </c>
      <c r="V16" s="33">
        <f t="shared" si="9"/>
        <v>1975108.9755600004</v>
      </c>
      <c r="W16" s="35">
        <f t="shared" si="10"/>
        <v>370176</v>
      </c>
      <c r="X16" s="36">
        <f t="shared" si="11"/>
        <v>2345.3</v>
      </c>
      <c r="Y16" s="37"/>
    </row>
    <row r="17" spans="1:25" ht="12.75">
      <c r="A17" s="13">
        <v>9</v>
      </c>
      <c r="B17" s="70" t="s">
        <v>21</v>
      </c>
      <c r="C17" s="70"/>
      <c r="D17" s="38">
        <v>53707</v>
      </c>
      <c r="E17" s="38">
        <v>54604</v>
      </c>
      <c r="F17" s="61">
        <f t="shared" si="0"/>
        <v>0.8350866739903609</v>
      </c>
      <c r="G17" s="62">
        <f t="shared" si="1"/>
        <v>55060</v>
      </c>
      <c r="H17" s="82"/>
      <c r="I17" s="33">
        <f t="shared" si="2"/>
        <v>4.2</v>
      </c>
      <c r="J17" s="33">
        <v>3715</v>
      </c>
      <c r="K17" s="33">
        <v>74.5</v>
      </c>
      <c r="L17" s="33">
        <f t="shared" si="3"/>
        <v>1162423.5</v>
      </c>
      <c r="M17" s="85"/>
      <c r="N17" s="33">
        <f t="shared" si="4"/>
        <v>1.1</v>
      </c>
      <c r="O17" s="51">
        <v>2363</v>
      </c>
      <c r="P17" s="51">
        <v>41</v>
      </c>
      <c r="Q17" s="33">
        <f t="shared" si="5"/>
        <v>106571.3</v>
      </c>
      <c r="R17" s="33">
        <f t="shared" si="6"/>
        <v>1268994.8</v>
      </c>
      <c r="S17" s="33">
        <v>1.6</v>
      </c>
      <c r="T17" s="33">
        <f t="shared" si="7"/>
        <v>2030391.6800000002</v>
      </c>
      <c r="U17" s="33">
        <f t="shared" si="8"/>
        <v>613178.2873600001</v>
      </c>
      <c r="V17" s="33">
        <f t="shared" si="9"/>
        <v>2643569.96736</v>
      </c>
      <c r="W17" s="35">
        <f t="shared" si="10"/>
        <v>655248</v>
      </c>
      <c r="X17" s="36">
        <f t="shared" si="11"/>
        <v>3298.8</v>
      </c>
      <c r="Y17" s="37"/>
    </row>
    <row r="18" spans="1:25" ht="12.75">
      <c r="A18" s="13"/>
      <c r="B18" s="73" t="s">
        <v>45</v>
      </c>
      <c r="C18" s="74"/>
      <c r="D18" s="39"/>
      <c r="E18" s="39"/>
      <c r="F18" s="61"/>
      <c r="G18" s="62"/>
      <c r="H18" s="82"/>
      <c r="I18" s="33">
        <f t="shared" si="2"/>
        <v>0</v>
      </c>
      <c r="J18" s="33"/>
      <c r="K18" s="33"/>
      <c r="L18" s="33">
        <f t="shared" si="3"/>
        <v>0</v>
      </c>
      <c r="M18" s="85"/>
      <c r="N18" s="33">
        <f t="shared" si="4"/>
        <v>0</v>
      </c>
      <c r="O18" s="59"/>
      <c r="P18" s="59"/>
      <c r="Q18" s="33">
        <f t="shared" si="5"/>
        <v>0</v>
      </c>
      <c r="R18" s="33">
        <f t="shared" si="6"/>
        <v>0</v>
      </c>
      <c r="S18" s="40"/>
      <c r="T18" s="33">
        <f t="shared" si="7"/>
        <v>0</v>
      </c>
      <c r="U18" s="33">
        <f t="shared" si="8"/>
        <v>0</v>
      </c>
      <c r="V18" s="33">
        <f t="shared" si="9"/>
        <v>0</v>
      </c>
      <c r="W18" s="35">
        <f t="shared" si="10"/>
        <v>0</v>
      </c>
      <c r="X18" s="36">
        <f t="shared" si="11"/>
        <v>0</v>
      </c>
      <c r="Y18" s="37"/>
    </row>
    <row r="19" spans="1:25" ht="12.75">
      <c r="A19" s="13">
        <v>10</v>
      </c>
      <c r="B19" s="70" t="s">
        <v>20</v>
      </c>
      <c r="C19" s="70"/>
      <c r="D19" s="42">
        <v>8345</v>
      </c>
      <c r="E19" s="42">
        <v>8422</v>
      </c>
      <c r="F19" s="61">
        <f t="shared" si="0"/>
        <v>0.4613541042540419</v>
      </c>
      <c r="G19" s="62">
        <f t="shared" si="1"/>
        <v>8461</v>
      </c>
      <c r="H19" s="82"/>
      <c r="I19" s="33">
        <f t="shared" si="2"/>
        <v>0.7</v>
      </c>
      <c r="J19" s="33">
        <v>3715</v>
      </c>
      <c r="K19" s="33">
        <v>74.5</v>
      </c>
      <c r="L19" s="33">
        <f t="shared" si="3"/>
        <v>193737.25</v>
      </c>
      <c r="M19" s="85"/>
      <c r="N19" s="33">
        <f t="shared" si="4"/>
        <v>0.2</v>
      </c>
      <c r="O19" s="51">
        <v>2363</v>
      </c>
      <c r="P19" s="51">
        <v>41</v>
      </c>
      <c r="Q19" s="33">
        <f t="shared" si="5"/>
        <v>19376.600000000002</v>
      </c>
      <c r="R19" s="33">
        <f t="shared" si="6"/>
        <v>213113.85</v>
      </c>
      <c r="S19" s="33">
        <v>1.6</v>
      </c>
      <c r="T19" s="33">
        <f t="shared" si="7"/>
        <v>340982.16000000003</v>
      </c>
      <c r="U19" s="33">
        <f t="shared" si="8"/>
        <v>102976.61232</v>
      </c>
      <c r="V19" s="33">
        <f t="shared" si="9"/>
        <v>443958.77232000005</v>
      </c>
      <c r="W19" s="35">
        <f t="shared" si="10"/>
        <v>101064</v>
      </c>
      <c r="X19" s="36">
        <f t="shared" si="11"/>
        <v>545</v>
      </c>
      <c r="Y19" s="37"/>
    </row>
    <row r="20" spans="1:25" ht="12.75">
      <c r="A20" s="13">
        <v>11</v>
      </c>
      <c r="B20" s="70" t="s">
        <v>24</v>
      </c>
      <c r="C20" s="70"/>
      <c r="D20" s="38">
        <v>28304</v>
      </c>
      <c r="E20" s="38">
        <v>28614</v>
      </c>
      <c r="F20" s="61">
        <f t="shared" si="0"/>
        <v>0.547625777275293</v>
      </c>
      <c r="G20" s="62">
        <f t="shared" si="1"/>
        <v>28771</v>
      </c>
      <c r="H20" s="82"/>
      <c r="I20" s="33">
        <f t="shared" si="2"/>
        <v>2.2</v>
      </c>
      <c r="J20" s="33">
        <v>3715</v>
      </c>
      <c r="K20" s="33">
        <v>74.5</v>
      </c>
      <c r="L20" s="33">
        <f t="shared" si="3"/>
        <v>608888.5000000001</v>
      </c>
      <c r="M20" s="85"/>
      <c r="N20" s="33">
        <f t="shared" si="4"/>
        <v>0.6</v>
      </c>
      <c r="O20" s="51">
        <v>2363</v>
      </c>
      <c r="P20" s="51">
        <v>41</v>
      </c>
      <c r="Q20" s="33">
        <f t="shared" si="5"/>
        <v>58129.799999999996</v>
      </c>
      <c r="R20" s="33">
        <f t="shared" si="6"/>
        <v>667018.3000000002</v>
      </c>
      <c r="S20" s="33">
        <v>2.2</v>
      </c>
      <c r="T20" s="33">
        <f t="shared" si="7"/>
        <v>1467440.2600000005</v>
      </c>
      <c r="U20" s="33">
        <f t="shared" si="8"/>
        <v>443166.9585200001</v>
      </c>
      <c r="V20" s="33">
        <f t="shared" si="9"/>
        <v>1910607.2185200006</v>
      </c>
      <c r="W20" s="35">
        <f t="shared" si="10"/>
        <v>343368</v>
      </c>
      <c r="X20" s="36">
        <f t="shared" si="11"/>
        <v>2254</v>
      </c>
      <c r="Y20" s="37"/>
    </row>
    <row r="21" spans="1:25" ht="12.75">
      <c r="A21" s="13">
        <v>12</v>
      </c>
      <c r="B21" s="70" t="s">
        <v>3</v>
      </c>
      <c r="C21" s="70"/>
      <c r="D21" s="38">
        <v>23860</v>
      </c>
      <c r="E21" s="38">
        <v>24749</v>
      </c>
      <c r="F21" s="61">
        <f t="shared" si="0"/>
        <v>1.862950544844935</v>
      </c>
      <c r="G21" s="62">
        <f t="shared" si="1"/>
        <v>25210</v>
      </c>
      <c r="H21" s="82"/>
      <c r="I21" s="33">
        <f t="shared" si="2"/>
        <v>1.9</v>
      </c>
      <c r="J21" s="33">
        <v>3715</v>
      </c>
      <c r="K21" s="33">
        <v>74.5</v>
      </c>
      <c r="L21" s="33">
        <f t="shared" si="3"/>
        <v>525858.25</v>
      </c>
      <c r="M21" s="85"/>
      <c r="N21" s="33">
        <f t="shared" si="4"/>
        <v>0.5</v>
      </c>
      <c r="O21" s="51">
        <v>2363</v>
      </c>
      <c r="P21" s="51">
        <v>41</v>
      </c>
      <c r="Q21" s="33">
        <f t="shared" si="5"/>
        <v>48441.5</v>
      </c>
      <c r="R21" s="33">
        <f t="shared" si="6"/>
        <v>574299.75</v>
      </c>
      <c r="S21" s="33">
        <v>1.9</v>
      </c>
      <c r="T21" s="33">
        <f t="shared" si="7"/>
        <v>1091169.525</v>
      </c>
      <c r="U21" s="33">
        <f t="shared" si="8"/>
        <v>329533.19654999994</v>
      </c>
      <c r="V21" s="33">
        <f t="shared" si="9"/>
        <v>1420702.72155</v>
      </c>
      <c r="W21" s="35">
        <f t="shared" si="10"/>
        <v>296988</v>
      </c>
      <c r="X21" s="36">
        <f t="shared" si="11"/>
        <v>1717.7</v>
      </c>
      <c r="Y21" s="37"/>
    </row>
    <row r="22" spans="1:25" ht="12.75">
      <c r="A22" s="13">
        <v>13</v>
      </c>
      <c r="B22" s="70" t="s">
        <v>19</v>
      </c>
      <c r="C22" s="70"/>
      <c r="D22" s="38">
        <v>10333</v>
      </c>
      <c r="E22" s="38">
        <v>10543</v>
      </c>
      <c r="F22" s="61">
        <f t="shared" si="0"/>
        <v>1.0161618116713456</v>
      </c>
      <c r="G22" s="62">
        <f t="shared" si="1"/>
        <v>10650</v>
      </c>
      <c r="H22" s="82"/>
      <c r="I22" s="33">
        <f t="shared" si="2"/>
        <v>0.8</v>
      </c>
      <c r="J22" s="33">
        <v>3715</v>
      </c>
      <c r="K22" s="33">
        <v>74.5</v>
      </c>
      <c r="L22" s="33">
        <f t="shared" si="3"/>
        <v>221414</v>
      </c>
      <c r="M22" s="85"/>
      <c r="N22" s="33">
        <f t="shared" si="4"/>
        <v>0.2</v>
      </c>
      <c r="O22" s="51">
        <v>2363</v>
      </c>
      <c r="P22" s="51">
        <v>41</v>
      </c>
      <c r="Q22" s="33">
        <f t="shared" si="5"/>
        <v>19376.600000000002</v>
      </c>
      <c r="R22" s="33">
        <f t="shared" si="6"/>
        <v>240790.6</v>
      </c>
      <c r="S22" s="33">
        <v>1.8</v>
      </c>
      <c r="T22" s="33">
        <f t="shared" si="7"/>
        <v>433423.08</v>
      </c>
      <c r="U22" s="33">
        <f t="shared" si="8"/>
        <v>130893.77016</v>
      </c>
      <c r="V22" s="33">
        <f t="shared" si="9"/>
        <v>564316.85016</v>
      </c>
      <c r="W22" s="35">
        <f t="shared" si="10"/>
        <v>126516</v>
      </c>
      <c r="X22" s="36">
        <f t="shared" si="11"/>
        <v>690.8</v>
      </c>
      <c r="Y22" s="37"/>
    </row>
    <row r="23" spans="1:25" ht="12.75">
      <c r="A23" s="13">
        <v>14</v>
      </c>
      <c r="B23" s="70" t="s">
        <v>18</v>
      </c>
      <c r="C23" s="70"/>
      <c r="D23" s="38">
        <v>16464</v>
      </c>
      <c r="E23" s="38">
        <v>16526</v>
      </c>
      <c r="F23" s="61">
        <f t="shared" si="0"/>
        <v>0.18828960155489938</v>
      </c>
      <c r="G23" s="62">
        <f t="shared" si="1"/>
        <v>16557</v>
      </c>
      <c r="H23" s="82"/>
      <c r="I23" s="33">
        <f t="shared" si="2"/>
        <v>1.3</v>
      </c>
      <c r="J23" s="33">
        <v>3715</v>
      </c>
      <c r="K23" s="33">
        <v>74.5</v>
      </c>
      <c r="L23" s="33">
        <f t="shared" si="3"/>
        <v>359797.75</v>
      </c>
      <c r="M23" s="85"/>
      <c r="N23" s="33">
        <f t="shared" si="4"/>
        <v>0.3</v>
      </c>
      <c r="O23" s="51">
        <v>2363</v>
      </c>
      <c r="P23" s="51">
        <v>41</v>
      </c>
      <c r="Q23" s="33">
        <f t="shared" si="5"/>
        <v>29064.899999999998</v>
      </c>
      <c r="R23" s="33">
        <f t="shared" si="6"/>
        <v>388862.65</v>
      </c>
      <c r="S23" s="33">
        <v>1.6</v>
      </c>
      <c r="T23" s="33">
        <f t="shared" si="7"/>
        <v>622180.2400000001</v>
      </c>
      <c r="U23" s="33">
        <f t="shared" si="8"/>
        <v>187898.43248000002</v>
      </c>
      <c r="V23" s="33">
        <f t="shared" si="9"/>
        <v>810078.6724800002</v>
      </c>
      <c r="W23" s="35">
        <f t="shared" si="10"/>
        <v>198312</v>
      </c>
      <c r="X23" s="36">
        <f t="shared" si="11"/>
        <v>1008.4</v>
      </c>
      <c r="Y23" s="37"/>
    </row>
    <row r="24" spans="1:25" ht="12.75">
      <c r="A24" s="13">
        <v>15</v>
      </c>
      <c r="B24" s="70" t="s">
        <v>4</v>
      </c>
      <c r="C24" s="70"/>
      <c r="D24" s="38">
        <v>8930</v>
      </c>
      <c r="E24" s="38">
        <v>8930</v>
      </c>
      <c r="F24" s="61">
        <f t="shared" si="0"/>
        <v>0</v>
      </c>
      <c r="G24" s="62">
        <f t="shared" si="1"/>
        <v>8930</v>
      </c>
      <c r="H24" s="82"/>
      <c r="I24" s="33">
        <f t="shared" si="2"/>
        <v>0.7</v>
      </c>
      <c r="J24" s="33">
        <v>3715</v>
      </c>
      <c r="K24" s="33">
        <v>74.5</v>
      </c>
      <c r="L24" s="33">
        <f t="shared" si="3"/>
        <v>193737.25</v>
      </c>
      <c r="M24" s="85"/>
      <c r="N24" s="33">
        <f t="shared" si="4"/>
        <v>0.2</v>
      </c>
      <c r="O24" s="51">
        <v>2363</v>
      </c>
      <c r="P24" s="51">
        <v>41</v>
      </c>
      <c r="Q24" s="33">
        <f t="shared" si="5"/>
        <v>19376.600000000002</v>
      </c>
      <c r="R24" s="33">
        <f t="shared" si="6"/>
        <v>213113.85</v>
      </c>
      <c r="S24" s="33">
        <v>1.6</v>
      </c>
      <c r="T24" s="33">
        <f t="shared" si="7"/>
        <v>340982.16000000003</v>
      </c>
      <c r="U24" s="33">
        <f t="shared" si="8"/>
        <v>102976.61232</v>
      </c>
      <c r="V24" s="33">
        <f t="shared" si="9"/>
        <v>443958.77232000005</v>
      </c>
      <c r="W24" s="35">
        <f t="shared" si="10"/>
        <v>107160</v>
      </c>
      <c r="X24" s="36">
        <f t="shared" si="11"/>
        <v>551.1</v>
      </c>
      <c r="Y24" s="37"/>
    </row>
    <row r="25" spans="1:25" ht="12.75">
      <c r="A25" s="13">
        <v>16</v>
      </c>
      <c r="B25" s="70" t="s">
        <v>2</v>
      </c>
      <c r="C25" s="70"/>
      <c r="D25" s="38">
        <v>25753</v>
      </c>
      <c r="E25" s="38">
        <v>27083</v>
      </c>
      <c r="F25" s="61">
        <f t="shared" si="0"/>
        <v>2.5822234302799743</v>
      </c>
      <c r="G25" s="62">
        <f t="shared" si="1"/>
        <v>27782</v>
      </c>
      <c r="H25" s="82"/>
      <c r="I25" s="33">
        <f t="shared" si="2"/>
        <v>2.1</v>
      </c>
      <c r="J25" s="33">
        <v>3715</v>
      </c>
      <c r="K25" s="33">
        <v>74.5</v>
      </c>
      <c r="L25" s="33">
        <f t="shared" si="3"/>
        <v>581211.75</v>
      </c>
      <c r="M25" s="85"/>
      <c r="N25" s="33">
        <f t="shared" si="4"/>
        <v>0.6</v>
      </c>
      <c r="O25" s="51">
        <v>2363</v>
      </c>
      <c r="P25" s="51">
        <v>41</v>
      </c>
      <c r="Q25" s="33">
        <f t="shared" si="5"/>
        <v>58129.799999999996</v>
      </c>
      <c r="R25" s="33">
        <f t="shared" si="6"/>
        <v>639341.55</v>
      </c>
      <c r="S25" s="33">
        <v>1.6</v>
      </c>
      <c r="T25" s="33">
        <f t="shared" si="7"/>
        <v>1022946.4800000001</v>
      </c>
      <c r="U25" s="33">
        <f t="shared" si="8"/>
        <v>308929.83696000004</v>
      </c>
      <c r="V25" s="33">
        <f t="shared" si="9"/>
        <v>1331876.3169600002</v>
      </c>
      <c r="W25" s="35">
        <f t="shared" si="10"/>
        <v>324996</v>
      </c>
      <c r="X25" s="36">
        <f t="shared" si="11"/>
        <v>1656.9</v>
      </c>
      <c r="Y25" s="37"/>
    </row>
    <row r="26" spans="1:25" ht="12.75">
      <c r="A26" s="13">
        <v>17</v>
      </c>
      <c r="B26" s="70" t="s">
        <v>42</v>
      </c>
      <c r="C26" s="70"/>
      <c r="D26" s="38">
        <v>7321</v>
      </c>
      <c r="E26" s="38">
        <v>7384</v>
      </c>
      <c r="F26" s="61">
        <f t="shared" si="0"/>
        <v>0.4302690889222731</v>
      </c>
      <c r="G26" s="62">
        <f t="shared" si="1"/>
        <v>7416</v>
      </c>
      <c r="H26" s="82"/>
      <c r="I26" s="33">
        <f t="shared" si="2"/>
        <v>0.6</v>
      </c>
      <c r="J26" s="33">
        <v>3715</v>
      </c>
      <c r="K26" s="33">
        <v>74.5</v>
      </c>
      <c r="L26" s="33">
        <f t="shared" si="3"/>
        <v>166060.5</v>
      </c>
      <c r="M26" s="85"/>
      <c r="N26" s="33">
        <f t="shared" si="4"/>
        <v>0.1</v>
      </c>
      <c r="O26" s="51">
        <v>2363</v>
      </c>
      <c r="P26" s="51">
        <v>41</v>
      </c>
      <c r="Q26" s="33">
        <f t="shared" si="5"/>
        <v>9688.300000000001</v>
      </c>
      <c r="R26" s="33">
        <f t="shared" si="6"/>
        <v>175748.8</v>
      </c>
      <c r="S26" s="33">
        <v>2.2</v>
      </c>
      <c r="T26" s="33">
        <f t="shared" si="7"/>
        <v>386647.36</v>
      </c>
      <c r="U26" s="33">
        <f t="shared" si="8"/>
        <v>116767.50271999999</v>
      </c>
      <c r="V26" s="33">
        <f t="shared" si="9"/>
        <v>503414.86272</v>
      </c>
      <c r="W26" s="35">
        <f t="shared" si="10"/>
        <v>88608</v>
      </c>
      <c r="X26" s="36">
        <f t="shared" si="11"/>
        <v>592</v>
      </c>
      <c r="Y26" s="37"/>
    </row>
    <row r="27" spans="1:25" ht="12.75">
      <c r="A27" s="13">
        <v>18</v>
      </c>
      <c r="B27" s="70" t="s">
        <v>38</v>
      </c>
      <c r="C27" s="70"/>
      <c r="D27" s="38">
        <v>7608</v>
      </c>
      <c r="E27" s="38">
        <v>7667</v>
      </c>
      <c r="F27" s="61">
        <f t="shared" si="0"/>
        <v>0.3877497371188241</v>
      </c>
      <c r="G27" s="62">
        <f t="shared" si="1"/>
        <v>7697</v>
      </c>
      <c r="H27" s="82"/>
      <c r="I27" s="33">
        <f t="shared" si="2"/>
        <v>0.6</v>
      </c>
      <c r="J27" s="33">
        <v>3715</v>
      </c>
      <c r="K27" s="33">
        <v>74.5</v>
      </c>
      <c r="L27" s="33">
        <f t="shared" si="3"/>
        <v>166060.5</v>
      </c>
      <c r="M27" s="85"/>
      <c r="N27" s="33">
        <f t="shared" si="4"/>
        <v>0.2</v>
      </c>
      <c r="O27" s="51">
        <v>2363</v>
      </c>
      <c r="P27" s="51">
        <v>41</v>
      </c>
      <c r="Q27" s="33">
        <f t="shared" si="5"/>
        <v>19376.600000000002</v>
      </c>
      <c r="R27" s="33">
        <f t="shared" si="6"/>
        <v>185437.1</v>
      </c>
      <c r="S27" s="33">
        <v>2.5</v>
      </c>
      <c r="T27" s="33">
        <f t="shared" si="7"/>
        <v>463592.75</v>
      </c>
      <c r="U27" s="33">
        <f t="shared" si="8"/>
        <v>140005.0105</v>
      </c>
      <c r="V27" s="33">
        <f t="shared" si="9"/>
        <v>603597.7605</v>
      </c>
      <c r="W27" s="35">
        <f t="shared" si="10"/>
        <v>92004</v>
      </c>
      <c r="X27" s="36">
        <f t="shared" si="11"/>
        <v>695.6</v>
      </c>
      <c r="Y27" s="37"/>
    </row>
    <row r="28" spans="1:25" ht="12.75">
      <c r="A28" s="13">
        <v>19</v>
      </c>
      <c r="B28" s="70" t="s">
        <v>17</v>
      </c>
      <c r="C28" s="70"/>
      <c r="D28" s="38">
        <v>16810</v>
      </c>
      <c r="E28" s="38">
        <v>17317</v>
      </c>
      <c r="F28" s="61">
        <f t="shared" si="0"/>
        <v>1.5080309339678735</v>
      </c>
      <c r="G28" s="62">
        <f t="shared" si="1"/>
        <v>17578</v>
      </c>
      <c r="H28" s="82"/>
      <c r="I28" s="33">
        <f t="shared" si="2"/>
        <v>1.4</v>
      </c>
      <c r="J28" s="33">
        <v>3715</v>
      </c>
      <c r="K28" s="33">
        <v>74.5</v>
      </c>
      <c r="L28" s="33">
        <f t="shared" si="3"/>
        <v>387474.5</v>
      </c>
      <c r="M28" s="85"/>
      <c r="N28" s="33">
        <f t="shared" si="4"/>
        <v>0.4</v>
      </c>
      <c r="O28" s="51">
        <v>2363</v>
      </c>
      <c r="P28" s="51">
        <v>41</v>
      </c>
      <c r="Q28" s="33">
        <f t="shared" si="5"/>
        <v>38753.200000000004</v>
      </c>
      <c r="R28" s="33">
        <f t="shared" si="6"/>
        <v>426227.7</v>
      </c>
      <c r="S28" s="33">
        <v>1.8</v>
      </c>
      <c r="T28" s="33">
        <f t="shared" si="7"/>
        <v>767209.86</v>
      </c>
      <c r="U28" s="33">
        <f t="shared" si="8"/>
        <v>231697.37772</v>
      </c>
      <c r="V28" s="33">
        <f t="shared" si="9"/>
        <v>998907.23772</v>
      </c>
      <c r="W28" s="35">
        <f t="shared" si="10"/>
        <v>207804</v>
      </c>
      <c r="X28" s="36">
        <f t="shared" si="11"/>
        <v>1206.7</v>
      </c>
      <c r="Y28" s="37"/>
    </row>
    <row r="29" spans="1:25" ht="12.75">
      <c r="A29" s="13">
        <v>20</v>
      </c>
      <c r="B29" s="70" t="s">
        <v>16</v>
      </c>
      <c r="C29" s="70"/>
      <c r="D29" s="38">
        <v>28337</v>
      </c>
      <c r="E29" s="38">
        <v>28878</v>
      </c>
      <c r="F29" s="61">
        <f t="shared" si="0"/>
        <v>0.95458234816671</v>
      </c>
      <c r="G29" s="62">
        <f t="shared" si="1"/>
        <v>29154</v>
      </c>
      <c r="H29" s="82"/>
      <c r="I29" s="33">
        <f t="shared" si="2"/>
        <v>2.2</v>
      </c>
      <c r="J29" s="33">
        <v>3715</v>
      </c>
      <c r="K29" s="33">
        <v>74.5</v>
      </c>
      <c r="L29" s="33">
        <f t="shared" si="3"/>
        <v>608888.5000000001</v>
      </c>
      <c r="M29" s="85"/>
      <c r="N29" s="33">
        <f t="shared" si="4"/>
        <v>0.6</v>
      </c>
      <c r="O29" s="51">
        <v>2363</v>
      </c>
      <c r="P29" s="51">
        <v>41</v>
      </c>
      <c r="Q29" s="33">
        <f t="shared" si="5"/>
        <v>58129.799999999996</v>
      </c>
      <c r="R29" s="33">
        <f t="shared" si="6"/>
        <v>667018.3000000002</v>
      </c>
      <c r="S29" s="33">
        <v>2.2</v>
      </c>
      <c r="T29" s="33">
        <f t="shared" si="7"/>
        <v>1467440.2600000005</v>
      </c>
      <c r="U29" s="33">
        <f t="shared" si="8"/>
        <v>443166.9585200001</v>
      </c>
      <c r="V29" s="33">
        <f t="shared" si="9"/>
        <v>1910607.2185200006</v>
      </c>
      <c r="W29" s="35">
        <f t="shared" si="10"/>
        <v>346536</v>
      </c>
      <c r="X29" s="36">
        <f t="shared" si="11"/>
        <v>2257.1</v>
      </c>
      <c r="Y29" s="37"/>
    </row>
    <row r="30" spans="1:25" ht="12.75">
      <c r="A30" s="13">
        <v>21</v>
      </c>
      <c r="B30" s="70" t="s">
        <v>23</v>
      </c>
      <c r="C30" s="70"/>
      <c r="D30" s="38">
        <v>19488</v>
      </c>
      <c r="E30" s="38">
        <v>20273</v>
      </c>
      <c r="F30" s="61">
        <f t="shared" si="0"/>
        <v>2.01405993431856</v>
      </c>
      <c r="G30" s="62">
        <f t="shared" si="1"/>
        <v>20681</v>
      </c>
      <c r="H30" s="82"/>
      <c r="I30" s="33">
        <f t="shared" si="2"/>
        <v>1.6</v>
      </c>
      <c r="J30" s="33">
        <v>3715</v>
      </c>
      <c r="K30" s="33">
        <v>74.5</v>
      </c>
      <c r="L30" s="33">
        <f t="shared" si="3"/>
        <v>442828</v>
      </c>
      <c r="M30" s="85"/>
      <c r="N30" s="33">
        <f t="shared" si="4"/>
        <v>0.4</v>
      </c>
      <c r="O30" s="51">
        <v>2363</v>
      </c>
      <c r="P30" s="51">
        <v>41</v>
      </c>
      <c r="Q30" s="33">
        <f t="shared" si="5"/>
        <v>38753.200000000004</v>
      </c>
      <c r="R30" s="33">
        <f t="shared" si="6"/>
        <v>481581.2</v>
      </c>
      <c r="S30" s="33">
        <v>1.6</v>
      </c>
      <c r="T30" s="33">
        <f t="shared" si="7"/>
        <v>770529.92</v>
      </c>
      <c r="U30" s="33">
        <f t="shared" si="8"/>
        <v>232700.03584</v>
      </c>
      <c r="V30" s="33">
        <f t="shared" si="9"/>
        <v>1003229.9558400001</v>
      </c>
      <c r="W30" s="35">
        <f t="shared" si="10"/>
        <v>243276</v>
      </c>
      <c r="X30" s="36">
        <f t="shared" si="11"/>
        <v>1246.5</v>
      </c>
      <c r="Y30" s="37"/>
    </row>
    <row r="31" spans="1:183" s="4" customFormat="1" ht="12.75">
      <c r="A31" s="13">
        <v>22</v>
      </c>
      <c r="B31" s="70" t="s">
        <v>15</v>
      </c>
      <c r="C31" s="70"/>
      <c r="D31" s="38">
        <v>24529</v>
      </c>
      <c r="E31" s="38">
        <v>26181</v>
      </c>
      <c r="F31" s="61">
        <f t="shared" si="0"/>
        <v>3.367442618940842</v>
      </c>
      <c r="G31" s="62">
        <f t="shared" si="1"/>
        <v>27063</v>
      </c>
      <c r="H31" s="82"/>
      <c r="I31" s="33">
        <f t="shared" si="2"/>
        <v>2.1</v>
      </c>
      <c r="J31" s="33">
        <v>3715</v>
      </c>
      <c r="K31" s="33">
        <v>74.5</v>
      </c>
      <c r="L31" s="33">
        <f t="shared" si="3"/>
        <v>581211.75</v>
      </c>
      <c r="M31" s="85"/>
      <c r="N31" s="33">
        <f t="shared" si="4"/>
        <v>0.5</v>
      </c>
      <c r="O31" s="51">
        <v>2363</v>
      </c>
      <c r="P31" s="51">
        <v>41</v>
      </c>
      <c r="Q31" s="33">
        <f t="shared" si="5"/>
        <v>48441.5</v>
      </c>
      <c r="R31" s="33">
        <f t="shared" si="6"/>
        <v>629653.25</v>
      </c>
      <c r="S31" s="33">
        <v>2.2</v>
      </c>
      <c r="T31" s="33">
        <f t="shared" si="7"/>
        <v>1385237.1500000001</v>
      </c>
      <c r="U31" s="33">
        <f t="shared" si="8"/>
        <v>418341.6193</v>
      </c>
      <c r="V31" s="33">
        <f t="shared" si="9"/>
        <v>1803578.7693000003</v>
      </c>
      <c r="W31" s="35">
        <f t="shared" si="10"/>
        <v>314172</v>
      </c>
      <c r="X31" s="36">
        <f t="shared" si="11"/>
        <v>2117.8</v>
      </c>
      <c r="Y31" s="37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</row>
    <row r="32" spans="1:25" ht="12.75">
      <c r="A32" s="13">
        <v>23</v>
      </c>
      <c r="B32" s="70" t="s">
        <v>14</v>
      </c>
      <c r="C32" s="70"/>
      <c r="D32" s="38">
        <v>27649</v>
      </c>
      <c r="E32" s="38">
        <v>29679</v>
      </c>
      <c r="F32" s="61">
        <f t="shared" si="0"/>
        <v>3.671018843357807</v>
      </c>
      <c r="G32" s="62">
        <f t="shared" si="1"/>
        <v>30769</v>
      </c>
      <c r="H32" s="82"/>
      <c r="I32" s="33">
        <f t="shared" si="2"/>
        <v>2.4</v>
      </c>
      <c r="J32" s="33">
        <v>3715</v>
      </c>
      <c r="K32" s="33">
        <v>74.5</v>
      </c>
      <c r="L32" s="33">
        <f t="shared" si="3"/>
        <v>664242</v>
      </c>
      <c r="M32" s="85"/>
      <c r="N32" s="33">
        <f t="shared" si="4"/>
        <v>0.6</v>
      </c>
      <c r="O32" s="51">
        <v>2363</v>
      </c>
      <c r="P32" s="51">
        <v>41</v>
      </c>
      <c r="Q32" s="33">
        <f t="shared" si="5"/>
        <v>58129.799999999996</v>
      </c>
      <c r="R32" s="33">
        <f t="shared" si="6"/>
        <v>722371.8</v>
      </c>
      <c r="S32" s="33">
        <v>2.1</v>
      </c>
      <c r="T32" s="33">
        <f t="shared" si="7"/>
        <v>1516980.7800000003</v>
      </c>
      <c r="U32" s="33">
        <f t="shared" si="8"/>
        <v>458128.1955600001</v>
      </c>
      <c r="V32" s="33">
        <f t="shared" si="9"/>
        <v>1975108.9755600004</v>
      </c>
      <c r="W32" s="35">
        <f t="shared" si="10"/>
        <v>356148</v>
      </c>
      <c r="X32" s="36">
        <f t="shared" si="11"/>
        <v>2331.3</v>
      </c>
      <c r="Y32" s="37"/>
    </row>
    <row r="33" spans="1:25" ht="12.75">
      <c r="A33" s="13">
        <v>24</v>
      </c>
      <c r="B33" s="70" t="s">
        <v>13</v>
      </c>
      <c r="C33" s="70"/>
      <c r="D33" s="38">
        <v>34800</v>
      </c>
      <c r="E33" s="38">
        <v>35475</v>
      </c>
      <c r="F33" s="61">
        <f t="shared" si="0"/>
        <v>0.9698275862068968</v>
      </c>
      <c r="G33" s="62">
        <f t="shared" si="1"/>
        <v>35819</v>
      </c>
      <c r="H33" s="82"/>
      <c r="I33" s="33">
        <f t="shared" si="2"/>
        <v>2.8</v>
      </c>
      <c r="J33" s="33">
        <v>3715</v>
      </c>
      <c r="K33" s="33">
        <v>74.5</v>
      </c>
      <c r="L33" s="33">
        <f t="shared" si="3"/>
        <v>774949</v>
      </c>
      <c r="M33" s="85"/>
      <c r="N33" s="33">
        <f t="shared" si="4"/>
        <v>0.7</v>
      </c>
      <c r="O33" s="51">
        <v>2363</v>
      </c>
      <c r="P33" s="51">
        <v>41</v>
      </c>
      <c r="Q33" s="33">
        <f t="shared" si="5"/>
        <v>67818.09999999999</v>
      </c>
      <c r="R33" s="33">
        <f t="shared" si="6"/>
        <v>842767.1</v>
      </c>
      <c r="S33" s="33">
        <v>1.6</v>
      </c>
      <c r="T33" s="33">
        <f t="shared" si="7"/>
        <v>1348427.36</v>
      </c>
      <c r="U33" s="33">
        <f t="shared" si="8"/>
        <v>407225.06272000005</v>
      </c>
      <c r="V33" s="33">
        <f t="shared" si="9"/>
        <v>1755652.4227200001</v>
      </c>
      <c r="W33" s="35">
        <f t="shared" si="10"/>
        <v>425700</v>
      </c>
      <c r="X33" s="36">
        <f t="shared" si="11"/>
        <v>2181.4</v>
      </c>
      <c r="Y33" s="37"/>
    </row>
    <row r="34" spans="1:25" ht="12.75">
      <c r="A34" s="13">
        <v>25</v>
      </c>
      <c r="B34" s="70" t="s">
        <v>12</v>
      </c>
      <c r="C34" s="70"/>
      <c r="D34" s="38">
        <v>5754</v>
      </c>
      <c r="E34" s="38">
        <v>5897</v>
      </c>
      <c r="F34" s="61">
        <f t="shared" si="0"/>
        <v>1.242613833854712</v>
      </c>
      <c r="G34" s="62">
        <f t="shared" si="1"/>
        <v>5970</v>
      </c>
      <c r="H34" s="82"/>
      <c r="I34" s="33">
        <f t="shared" si="2"/>
        <v>0.5</v>
      </c>
      <c r="J34" s="33">
        <v>3715</v>
      </c>
      <c r="K34" s="33">
        <v>74.5</v>
      </c>
      <c r="L34" s="33">
        <f t="shared" si="3"/>
        <v>138383.75</v>
      </c>
      <c r="M34" s="85"/>
      <c r="N34" s="33">
        <f t="shared" si="4"/>
        <v>0.1</v>
      </c>
      <c r="O34" s="51">
        <v>2363</v>
      </c>
      <c r="P34" s="51">
        <v>41</v>
      </c>
      <c r="Q34" s="33">
        <f t="shared" si="5"/>
        <v>9688.300000000001</v>
      </c>
      <c r="R34" s="33">
        <f t="shared" si="6"/>
        <v>148072.05</v>
      </c>
      <c r="S34" s="33">
        <v>1.6</v>
      </c>
      <c r="T34" s="33">
        <f t="shared" si="7"/>
        <v>236915.28</v>
      </c>
      <c r="U34" s="33">
        <f t="shared" si="8"/>
        <v>71548.41456</v>
      </c>
      <c r="V34" s="33">
        <f t="shared" si="9"/>
        <v>308463.69456</v>
      </c>
      <c r="W34" s="35">
        <f t="shared" si="10"/>
        <v>70764</v>
      </c>
      <c r="X34" s="36">
        <f t="shared" si="11"/>
        <v>379.2</v>
      </c>
      <c r="Y34" s="37"/>
    </row>
    <row r="35" spans="1:25" ht="12.75">
      <c r="A35" s="13">
        <v>26</v>
      </c>
      <c r="B35" s="70" t="s">
        <v>11</v>
      </c>
      <c r="C35" s="70"/>
      <c r="D35" s="38">
        <v>6130</v>
      </c>
      <c r="E35" s="38">
        <v>6170</v>
      </c>
      <c r="F35" s="61">
        <f t="shared" si="0"/>
        <v>0.326264274061991</v>
      </c>
      <c r="G35" s="62">
        <f t="shared" si="1"/>
        <v>6190</v>
      </c>
      <c r="H35" s="82"/>
      <c r="I35" s="33">
        <f t="shared" si="2"/>
        <v>0.5</v>
      </c>
      <c r="J35" s="33">
        <v>3715</v>
      </c>
      <c r="K35" s="33">
        <v>74.5</v>
      </c>
      <c r="L35" s="33">
        <f t="shared" si="3"/>
        <v>138383.75</v>
      </c>
      <c r="M35" s="85"/>
      <c r="N35" s="33">
        <f t="shared" si="4"/>
        <v>0.1</v>
      </c>
      <c r="O35" s="51">
        <v>2363</v>
      </c>
      <c r="P35" s="51">
        <v>41</v>
      </c>
      <c r="Q35" s="33">
        <f t="shared" si="5"/>
        <v>9688.300000000001</v>
      </c>
      <c r="R35" s="33">
        <f t="shared" si="6"/>
        <v>148072.05</v>
      </c>
      <c r="S35" s="33">
        <v>1.6</v>
      </c>
      <c r="T35" s="33">
        <f t="shared" si="7"/>
        <v>236915.28</v>
      </c>
      <c r="U35" s="33">
        <f t="shared" si="8"/>
        <v>71548.41456</v>
      </c>
      <c r="V35" s="33">
        <f>T35+U35</f>
        <v>308463.69456</v>
      </c>
      <c r="W35" s="35">
        <f t="shared" si="10"/>
        <v>74040</v>
      </c>
      <c r="X35" s="36">
        <f t="shared" si="11"/>
        <v>382.5</v>
      </c>
      <c r="Y35" s="37"/>
    </row>
    <row r="36" spans="1:25" ht="12.75">
      <c r="A36" s="13">
        <v>27</v>
      </c>
      <c r="B36" s="70" t="s">
        <v>5</v>
      </c>
      <c r="C36" s="70"/>
      <c r="D36" s="38">
        <v>45257</v>
      </c>
      <c r="E36" s="38">
        <v>47072</v>
      </c>
      <c r="F36" s="61">
        <f t="shared" si="0"/>
        <v>2.00521466292507</v>
      </c>
      <c r="G36" s="62">
        <f t="shared" si="1"/>
        <v>48016</v>
      </c>
      <c r="H36" s="82"/>
      <c r="I36" s="33">
        <f t="shared" si="2"/>
        <v>3.7</v>
      </c>
      <c r="J36" s="33">
        <v>3715</v>
      </c>
      <c r="K36" s="33">
        <v>74.5</v>
      </c>
      <c r="L36" s="33">
        <f t="shared" si="3"/>
        <v>1024039.75</v>
      </c>
      <c r="M36" s="85"/>
      <c r="N36" s="33">
        <f t="shared" si="4"/>
        <v>1</v>
      </c>
      <c r="O36" s="51">
        <v>2363</v>
      </c>
      <c r="P36" s="51">
        <v>41</v>
      </c>
      <c r="Q36" s="33">
        <f t="shared" si="5"/>
        <v>96883</v>
      </c>
      <c r="R36" s="33">
        <f t="shared" si="6"/>
        <v>1120922.75</v>
      </c>
      <c r="S36" s="33">
        <v>1.6</v>
      </c>
      <c r="T36" s="33">
        <f t="shared" si="7"/>
        <v>1793476.4000000001</v>
      </c>
      <c r="U36" s="33">
        <f t="shared" si="8"/>
        <v>541629.8728</v>
      </c>
      <c r="V36" s="33">
        <f t="shared" si="9"/>
        <v>2335106.2728000004</v>
      </c>
      <c r="W36" s="35">
        <f>E36*12</f>
        <v>564864</v>
      </c>
      <c r="X36" s="36">
        <f t="shared" si="11"/>
        <v>2900</v>
      </c>
      <c r="Y36" s="37"/>
    </row>
    <row r="37" spans="1:25" ht="12.75">
      <c r="A37" s="13">
        <v>28</v>
      </c>
      <c r="B37" s="70" t="s">
        <v>6</v>
      </c>
      <c r="C37" s="70"/>
      <c r="D37" s="38">
        <v>18991</v>
      </c>
      <c r="E37" s="38">
        <v>19301</v>
      </c>
      <c r="F37" s="61">
        <f t="shared" si="0"/>
        <v>0.8161760834079246</v>
      </c>
      <c r="G37" s="62">
        <f t="shared" si="1"/>
        <v>19459</v>
      </c>
      <c r="H37" s="82"/>
      <c r="I37" s="33">
        <f t="shared" si="2"/>
        <v>1.5</v>
      </c>
      <c r="J37" s="33">
        <v>3715</v>
      </c>
      <c r="K37" s="33">
        <v>74.5</v>
      </c>
      <c r="L37" s="33">
        <f t="shared" si="3"/>
        <v>415151.25</v>
      </c>
      <c r="M37" s="85"/>
      <c r="N37" s="33">
        <f t="shared" si="4"/>
        <v>0.4</v>
      </c>
      <c r="O37" s="51">
        <v>2363</v>
      </c>
      <c r="P37" s="51">
        <v>41</v>
      </c>
      <c r="Q37" s="33">
        <f t="shared" si="5"/>
        <v>38753.200000000004</v>
      </c>
      <c r="R37" s="33">
        <f t="shared" si="6"/>
        <v>453904.45</v>
      </c>
      <c r="S37" s="33">
        <v>1.6</v>
      </c>
      <c r="T37" s="33">
        <f t="shared" si="7"/>
        <v>726247.1200000001</v>
      </c>
      <c r="U37" s="33">
        <f t="shared" si="8"/>
        <v>219326.63024000003</v>
      </c>
      <c r="V37" s="33">
        <f t="shared" si="9"/>
        <v>945573.7502400002</v>
      </c>
      <c r="W37" s="35">
        <f t="shared" si="10"/>
        <v>231612</v>
      </c>
      <c r="X37" s="36">
        <f t="shared" si="11"/>
        <v>1177.2</v>
      </c>
      <c r="Y37" s="37"/>
    </row>
    <row r="38" spans="1:25" ht="12.75">
      <c r="A38" s="13">
        <v>29</v>
      </c>
      <c r="B38" s="70" t="s">
        <v>7</v>
      </c>
      <c r="C38" s="70"/>
      <c r="D38" s="38">
        <v>30578</v>
      </c>
      <c r="E38" s="38">
        <v>30621</v>
      </c>
      <c r="F38" s="61">
        <f t="shared" si="0"/>
        <v>0.07031198901170654</v>
      </c>
      <c r="G38" s="62">
        <f t="shared" si="1"/>
        <v>30643</v>
      </c>
      <c r="H38" s="82"/>
      <c r="I38" s="33">
        <f t="shared" si="2"/>
        <v>2.4</v>
      </c>
      <c r="J38" s="33">
        <v>3715</v>
      </c>
      <c r="K38" s="33">
        <v>74.5</v>
      </c>
      <c r="L38" s="33">
        <f t="shared" si="3"/>
        <v>664242</v>
      </c>
      <c r="M38" s="85"/>
      <c r="N38" s="33">
        <f t="shared" si="4"/>
        <v>0.6</v>
      </c>
      <c r="O38" s="51">
        <v>2363</v>
      </c>
      <c r="P38" s="51">
        <v>41</v>
      </c>
      <c r="Q38" s="33">
        <f t="shared" si="5"/>
        <v>58129.799999999996</v>
      </c>
      <c r="R38" s="33">
        <f t="shared" si="6"/>
        <v>722371.8</v>
      </c>
      <c r="S38" s="33">
        <v>1.6</v>
      </c>
      <c r="T38" s="33">
        <f t="shared" si="7"/>
        <v>1155794.8800000001</v>
      </c>
      <c r="U38" s="33">
        <f t="shared" si="8"/>
        <v>349050.05376000004</v>
      </c>
      <c r="V38" s="33">
        <f t="shared" si="9"/>
        <v>1504844.9337600002</v>
      </c>
      <c r="W38" s="35">
        <f t="shared" si="10"/>
        <v>367452</v>
      </c>
      <c r="X38" s="36">
        <f t="shared" si="11"/>
        <v>1872.3</v>
      </c>
      <c r="Y38" s="37"/>
    </row>
    <row r="39" spans="1:25" ht="12.75">
      <c r="A39" s="13">
        <v>30</v>
      </c>
      <c r="B39" s="70" t="s">
        <v>27</v>
      </c>
      <c r="C39" s="70"/>
      <c r="D39" s="38">
        <v>12094</v>
      </c>
      <c r="E39" s="38">
        <v>12401</v>
      </c>
      <c r="F39" s="61">
        <f t="shared" si="0"/>
        <v>1.2692244087977542</v>
      </c>
      <c r="G39" s="62">
        <f t="shared" si="1"/>
        <v>12558</v>
      </c>
      <c r="H39" s="82"/>
      <c r="I39" s="33">
        <f t="shared" si="2"/>
        <v>1</v>
      </c>
      <c r="J39" s="33">
        <v>3715</v>
      </c>
      <c r="K39" s="33">
        <v>74.5</v>
      </c>
      <c r="L39" s="33">
        <f t="shared" si="3"/>
        <v>276767.5</v>
      </c>
      <c r="M39" s="85"/>
      <c r="N39" s="33">
        <f t="shared" si="4"/>
        <v>0.3</v>
      </c>
      <c r="O39" s="51">
        <v>2363</v>
      </c>
      <c r="P39" s="51">
        <v>41</v>
      </c>
      <c r="Q39" s="33">
        <f t="shared" si="5"/>
        <v>29064.899999999998</v>
      </c>
      <c r="R39" s="33">
        <f t="shared" si="6"/>
        <v>305832.4</v>
      </c>
      <c r="S39" s="33">
        <v>2.1</v>
      </c>
      <c r="T39" s="33">
        <f t="shared" si="7"/>
        <v>642248.04</v>
      </c>
      <c r="U39" s="33">
        <f t="shared" si="8"/>
        <v>193958.90808</v>
      </c>
      <c r="V39" s="33">
        <f t="shared" si="9"/>
        <v>836206.94808</v>
      </c>
      <c r="W39" s="35">
        <f t="shared" si="10"/>
        <v>148812</v>
      </c>
      <c r="X39" s="36">
        <f t="shared" si="11"/>
        <v>985</v>
      </c>
      <c r="Y39" s="37"/>
    </row>
    <row r="40" spans="1:25" ht="12.75">
      <c r="A40" s="13">
        <v>31</v>
      </c>
      <c r="B40" s="70" t="s">
        <v>25</v>
      </c>
      <c r="C40" s="70"/>
      <c r="D40" s="38">
        <v>24344</v>
      </c>
      <c r="E40" s="38">
        <v>25598</v>
      </c>
      <c r="F40" s="61">
        <f t="shared" si="0"/>
        <v>2.5755833059480793</v>
      </c>
      <c r="G40" s="62">
        <f t="shared" si="1"/>
        <v>26257</v>
      </c>
      <c r="H40" s="82"/>
      <c r="I40" s="33">
        <f t="shared" si="2"/>
        <v>2</v>
      </c>
      <c r="J40" s="33">
        <v>3715</v>
      </c>
      <c r="K40" s="33">
        <v>74.5</v>
      </c>
      <c r="L40" s="33">
        <f t="shared" si="3"/>
        <v>553535</v>
      </c>
      <c r="M40" s="85"/>
      <c r="N40" s="33">
        <f t="shared" si="4"/>
        <v>0.5</v>
      </c>
      <c r="O40" s="51">
        <v>2363</v>
      </c>
      <c r="P40" s="51">
        <v>41</v>
      </c>
      <c r="Q40" s="33">
        <f t="shared" si="5"/>
        <v>48441.5</v>
      </c>
      <c r="R40" s="33">
        <f t="shared" si="6"/>
        <v>601976.5</v>
      </c>
      <c r="S40" s="33">
        <v>2.2</v>
      </c>
      <c r="T40" s="33">
        <f t="shared" si="7"/>
        <v>1324348.3</v>
      </c>
      <c r="U40" s="33">
        <f t="shared" si="8"/>
        <v>399953.1866</v>
      </c>
      <c r="V40" s="33">
        <f t="shared" si="9"/>
        <v>1724301.4866</v>
      </c>
      <c r="W40" s="35">
        <f t="shared" si="10"/>
        <v>307176</v>
      </c>
      <c r="X40" s="36">
        <f t="shared" si="11"/>
        <v>2031.5</v>
      </c>
      <c r="Y40" s="37"/>
    </row>
    <row r="41" spans="1:25" ht="12.75">
      <c r="A41" s="13">
        <v>32</v>
      </c>
      <c r="B41" s="70" t="s">
        <v>10</v>
      </c>
      <c r="C41" s="70"/>
      <c r="D41" s="38">
        <v>8720</v>
      </c>
      <c r="E41" s="38">
        <v>8795</v>
      </c>
      <c r="F41" s="61">
        <f t="shared" si="0"/>
        <v>0.4300458715596349</v>
      </c>
      <c r="G41" s="62">
        <f t="shared" si="1"/>
        <v>8833</v>
      </c>
      <c r="H41" s="82"/>
      <c r="I41" s="33">
        <f t="shared" si="2"/>
        <v>0.7</v>
      </c>
      <c r="J41" s="33">
        <v>3715</v>
      </c>
      <c r="K41" s="33">
        <v>74.5</v>
      </c>
      <c r="L41" s="33">
        <f t="shared" si="3"/>
        <v>193737.25</v>
      </c>
      <c r="M41" s="85"/>
      <c r="N41" s="33">
        <f t="shared" si="4"/>
        <v>0.2</v>
      </c>
      <c r="O41" s="51">
        <v>2363</v>
      </c>
      <c r="P41" s="51">
        <v>41</v>
      </c>
      <c r="Q41" s="33">
        <f t="shared" si="5"/>
        <v>19376.600000000002</v>
      </c>
      <c r="R41" s="33">
        <f t="shared" si="6"/>
        <v>213113.85</v>
      </c>
      <c r="S41" s="33">
        <v>1.6</v>
      </c>
      <c r="T41" s="33">
        <f t="shared" si="7"/>
        <v>340982.16000000003</v>
      </c>
      <c r="U41" s="33">
        <f t="shared" si="8"/>
        <v>102976.61232</v>
      </c>
      <c r="V41" s="33">
        <f t="shared" si="9"/>
        <v>443958.77232000005</v>
      </c>
      <c r="W41" s="35">
        <f t="shared" si="10"/>
        <v>105540</v>
      </c>
      <c r="X41" s="36">
        <f t="shared" si="11"/>
        <v>549.5</v>
      </c>
      <c r="Y41" s="37"/>
    </row>
    <row r="42" spans="1:25" ht="12.75">
      <c r="A42" s="13">
        <v>33</v>
      </c>
      <c r="B42" s="70" t="s">
        <v>8</v>
      </c>
      <c r="C42" s="70"/>
      <c r="D42" s="38">
        <v>18477</v>
      </c>
      <c r="E42" s="38">
        <v>18526</v>
      </c>
      <c r="F42" s="61">
        <f t="shared" si="0"/>
        <v>0.13259728310872276</v>
      </c>
      <c r="G42" s="62">
        <f t="shared" si="1"/>
        <v>18551</v>
      </c>
      <c r="H42" s="82"/>
      <c r="I42" s="33">
        <f t="shared" si="2"/>
        <v>1.4</v>
      </c>
      <c r="J42" s="33">
        <v>3715</v>
      </c>
      <c r="K42" s="33">
        <v>74.5</v>
      </c>
      <c r="L42" s="33">
        <f t="shared" si="3"/>
        <v>387474.5</v>
      </c>
      <c r="M42" s="85"/>
      <c r="N42" s="33">
        <f t="shared" si="4"/>
        <v>0.4</v>
      </c>
      <c r="O42" s="51">
        <v>2363</v>
      </c>
      <c r="P42" s="51">
        <v>41</v>
      </c>
      <c r="Q42" s="33">
        <f t="shared" si="5"/>
        <v>38753.200000000004</v>
      </c>
      <c r="R42" s="33">
        <f t="shared" si="6"/>
        <v>426227.7</v>
      </c>
      <c r="S42" s="33">
        <v>1.6</v>
      </c>
      <c r="T42" s="33">
        <f t="shared" si="7"/>
        <v>681964.3200000001</v>
      </c>
      <c r="U42" s="33">
        <f t="shared" si="8"/>
        <v>205953.22464</v>
      </c>
      <c r="V42" s="33">
        <f t="shared" si="9"/>
        <v>887917.5446400001</v>
      </c>
      <c r="W42" s="35">
        <f t="shared" si="10"/>
        <v>222312</v>
      </c>
      <c r="X42" s="36">
        <f t="shared" si="11"/>
        <v>1110.2</v>
      </c>
      <c r="Y42" s="37"/>
    </row>
    <row r="43" spans="1:25" ht="12.75">
      <c r="A43" s="13">
        <v>34</v>
      </c>
      <c r="B43" s="70" t="s">
        <v>9</v>
      </c>
      <c r="C43" s="70"/>
      <c r="D43" s="38">
        <v>15499</v>
      </c>
      <c r="E43" s="38">
        <v>16233</v>
      </c>
      <c r="F43" s="61">
        <f t="shared" si="0"/>
        <v>2.3678947028840582</v>
      </c>
      <c r="G43" s="62">
        <f t="shared" si="1"/>
        <v>16617</v>
      </c>
      <c r="H43" s="82"/>
      <c r="I43" s="33">
        <f t="shared" si="2"/>
        <v>1.3</v>
      </c>
      <c r="J43" s="33">
        <v>3715</v>
      </c>
      <c r="K43" s="33">
        <v>74.5</v>
      </c>
      <c r="L43" s="33">
        <f t="shared" si="3"/>
        <v>359797.75</v>
      </c>
      <c r="M43" s="85"/>
      <c r="N43" s="33">
        <f t="shared" si="4"/>
        <v>0.3</v>
      </c>
      <c r="O43" s="51">
        <v>2363</v>
      </c>
      <c r="P43" s="51">
        <v>41</v>
      </c>
      <c r="Q43" s="33">
        <f t="shared" si="5"/>
        <v>29064.899999999998</v>
      </c>
      <c r="R43" s="33">
        <f t="shared" si="6"/>
        <v>388862.65</v>
      </c>
      <c r="S43" s="33">
        <v>1.6</v>
      </c>
      <c r="T43" s="33">
        <f t="shared" si="7"/>
        <v>622180.2400000001</v>
      </c>
      <c r="U43" s="33">
        <f t="shared" si="8"/>
        <v>187898.43248000002</v>
      </c>
      <c r="V43" s="33">
        <f t="shared" si="9"/>
        <v>810078.6724800002</v>
      </c>
      <c r="W43" s="35">
        <f t="shared" si="10"/>
        <v>194796</v>
      </c>
      <c r="X43" s="36">
        <f t="shared" si="11"/>
        <v>1004.9</v>
      </c>
      <c r="Y43" s="37"/>
    </row>
    <row r="44" spans="1:25" ht="12.75">
      <c r="A44" s="13">
        <v>35</v>
      </c>
      <c r="B44" s="70" t="s">
        <v>26</v>
      </c>
      <c r="C44" s="70"/>
      <c r="D44" s="38">
        <v>19056</v>
      </c>
      <c r="E44" s="38">
        <v>20204</v>
      </c>
      <c r="F44" s="61">
        <f t="shared" si="0"/>
        <v>3.012174643157003</v>
      </c>
      <c r="G44" s="62">
        <f t="shared" si="1"/>
        <v>20813</v>
      </c>
      <c r="H44" s="82"/>
      <c r="I44" s="33">
        <f t="shared" si="2"/>
        <v>1.6</v>
      </c>
      <c r="J44" s="33">
        <v>3715</v>
      </c>
      <c r="K44" s="33">
        <v>74.5</v>
      </c>
      <c r="L44" s="33">
        <f t="shared" si="3"/>
        <v>442828</v>
      </c>
      <c r="M44" s="85"/>
      <c r="N44" s="33">
        <f t="shared" si="4"/>
        <v>0.4</v>
      </c>
      <c r="O44" s="51">
        <v>2363</v>
      </c>
      <c r="P44" s="51">
        <v>41</v>
      </c>
      <c r="Q44" s="33">
        <f t="shared" si="5"/>
        <v>38753.200000000004</v>
      </c>
      <c r="R44" s="33">
        <f t="shared" si="6"/>
        <v>481581.2</v>
      </c>
      <c r="S44" s="33">
        <v>1.6</v>
      </c>
      <c r="T44" s="33">
        <f t="shared" si="7"/>
        <v>770529.92</v>
      </c>
      <c r="U44" s="33">
        <f t="shared" si="8"/>
        <v>232700.03584</v>
      </c>
      <c r="V44" s="33">
        <f t="shared" si="9"/>
        <v>1003229.9558400001</v>
      </c>
      <c r="W44" s="35">
        <f t="shared" si="10"/>
        <v>242448</v>
      </c>
      <c r="X44" s="36">
        <f t="shared" si="11"/>
        <v>1245.7</v>
      </c>
      <c r="Y44" s="37"/>
    </row>
    <row r="45" spans="1:25" ht="12.75">
      <c r="A45" s="13">
        <v>36</v>
      </c>
      <c r="B45" s="70" t="s">
        <v>33</v>
      </c>
      <c r="C45" s="70"/>
      <c r="D45" s="38">
        <v>11479</v>
      </c>
      <c r="E45" s="38">
        <v>11653</v>
      </c>
      <c r="F45" s="61">
        <f t="shared" si="0"/>
        <v>0.7579057409181971</v>
      </c>
      <c r="G45" s="62">
        <f t="shared" si="1"/>
        <v>11741</v>
      </c>
      <c r="H45" s="82"/>
      <c r="I45" s="33">
        <f t="shared" si="2"/>
        <v>0.9</v>
      </c>
      <c r="J45" s="33">
        <v>3715</v>
      </c>
      <c r="K45" s="33">
        <v>74.5</v>
      </c>
      <c r="L45" s="33">
        <f t="shared" si="3"/>
        <v>249090.75</v>
      </c>
      <c r="M45" s="85"/>
      <c r="N45" s="33">
        <f t="shared" si="4"/>
        <v>0.2</v>
      </c>
      <c r="O45" s="51">
        <v>2363</v>
      </c>
      <c r="P45" s="51">
        <v>41</v>
      </c>
      <c r="Q45" s="33">
        <f t="shared" si="5"/>
        <v>19376.600000000002</v>
      </c>
      <c r="R45" s="33">
        <f t="shared" si="6"/>
        <v>268467.35</v>
      </c>
      <c r="S45" s="33">
        <v>1.6</v>
      </c>
      <c r="T45" s="33">
        <f t="shared" si="7"/>
        <v>429547.76</v>
      </c>
      <c r="U45" s="33">
        <f t="shared" si="8"/>
        <v>129723.42352</v>
      </c>
      <c r="V45" s="33">
        <f t="shared" si="9"/>
        <v>559271.18352</v>
      </c>
      <c r="W45" s="35">
        <f t="shared" si="10"/>
        <v>139836</v>
      </c>
      <c r="X45" s="36">
        <f t="shared" si="11"/>
        <v>699.1</v>
      </c>
      <c r="Y45" s="37"/>
    </row>
    <row r="46" spans="1:25" ht="12.75">
      <c r="A46" s="13">
        <v>37</v>
      </c>
      <c r="B46" s="70" t="s">
        <v>34</v>
      </c>
      <c r="C46" s="70"/>
      <c r="D46" s="38">
        <v>4297</v>
      </c>
      <c r="E46" s="38">
        <v>4306</v>
      </c>
      <c r="F46" s="61">
        <f t="shared" si="0"/>
        <v>0.10472422620433264</v>
      </c>
      <c r="G46" s="62">
        <f t="shared" si="1"/>
        <v>4311</v>
      </c>
      <c r="H46" s="82"/>
      <c r="I46" s="33">
        <f t="shared" si="2"/>
        <v>0.3</v>
      </c>
      <c r="J46" s="33">
        <v>3715</v>
      </c>
      <c r="K46" s="33">
        <v>74.5</v>
      </c>
      <c r="L46" s="33">
        <f t="shared" si="3"/>
        <v>83030.25</v>
      </c>
      <c r="M46" s="85"/>
      <c r="N46" s="33">
        <f t="shared" si="4"/>
        <v>0.1</v>
      </c>
      <c r="O46" s="51">
        <v>2363</v>
      </c>
      <c r="P46" s="51">
        <v>41</v>
      </c>
      <c r="Q46" s="33">
        <f t="shared" si="5"/>
        <v>9688.300000000001</v>
      </c>
      <c r="R46" s="33">
        <f t="shared" si="6"/>
        <v>92718.55</v>
      </c>
      <c r="S46" s="33">
        <v>1.6</v>
      </c>
      <c r="T46" s="33">
        <f t="shared" si="7"/>
        <v>148349.68000000002</v>
      </c>
      <c r="U46" s="33">
        <f t="shared" si="8"/>
        <v>44801.60336000001</v>
      </c>
      <c r="V46" s="33">
        <f t="shared" si="9"/>
        <v>193151.28336000003</v>
      </c>
      <c r="W46" s="35">
        <f t="shared" si="10"/>
        <v>51672</v>
      </c>
      <c r="X46" s="36">
        <f t="shared" si="11"/>
        <v>244.8</v>
      </c>
      <c r="Y46" s="37"/>
    </row>
    <row r="47" spans="1:25" ht="12.75">
      <c r="A47" s="13">
        <v>38</v>
      </c>
      <c r="B47" s="70" t="s">
        <v>35</v>
      </c>
      <c r="C47" s="70"/>
      <c r="D47" s="38">
        <v>9011</v>
      </c>
      <c r="E47" s="38">
        <v>9817</v>
      </c>
      <c r="F47" s="61">
        <f t="shared" si="0"/>
        <v>4.472311619132171</v>
      </c>
      <c r="G47" s="62">
        <f t="shared" si="1"/>
        <v>10256</v>
      </c>
      <c r="H47" s="82"/>
      <c r="I47" s="33">
        <f t="shared" si="2"/>
        <v>0.8</v>
      </c>
      <c r="J47" s="33">
        <v>3715</v>
      </c>
      <c r="K47" s="33">
        <v>74.5</v>
      </c>
      <c r="L47" s="33">
        <f t="shared" si="3"/>
        <v>221414</v>
      </c>
      <c r="M47" s="85"/>
      <c r="N47" s="33">
        <f t="shared" si="4"/>
        <v>0.2</v>
      </c>
      <c r="O47" s="51">
        <v>2363</v>
      </c>
      <c r="P47" s="51">
        <v>41</v>
      </c>
      <c r="Q47" s="33">
        <f t="shared" si="5"/>
        <v>19376.600000000002</v>
      </c>
      <c r="R47" s="33">
        <f t="shared" si="6"/>
        <v>240790.6</v>
      </c>
      <c r="S47" s="33">
        <v>1.6</v>
      </c>
      <c r="T47" s="33">
        <f t="shared" si="7"/>
        <v>385264.96</v>
      </c>
      <c r="U47" s="33">
        <f t="shared" si="8"/>
        <v>116350.01792</v>
      </c>
      <c r="V47" s="33">
        <f t="shared" si="9"/>
        <v>501614.97792000003</v>
      </c>
      <c r="W47" s="35">
        <f t="shared" si="10"/>
        <v>117804</v>
      </c>
      <c r="X47" s="36">
        <f t="shared" si="11"/>
        <v>619.4</v>
      </c>
      <c r="Y47" s="37"/>
    </row>
    <row r="48" spans="1:25" ht="12.75">
      <c r="A48" s="13">
        <v>39</v>
      </c>
      <c r="B48" s="70" t="s">
        <v>36</v>
      </c>
      <c r="C48" s="70"/>
      <c r="D48" s="38">
        <v>4575</v>
      </c>
      <c r="E48" s="38">
        <v>5297</v>
      </c>
      <c r="F48" s="61">
        <f t="shared" si="0"/>
        <v>7.890710382513667</v>
      </c>
      <c r="G48" s="62">
        <f t="shared" si="1"/>
        <v>5715</v>
      </c>
      <c r="H48" s="82"/>
      <c r="I48" s="33">
        <f t="shared" si="2"/>
        <v>0.4</v>
      </c>
      <c r="J48" s="33">
        <v>3715</v>
      </c>
      <c r="K48" s="33">
        <v>74.5</v>
      </c>
      <c r="L48" s="33">
        <f t="shared" si="3"/>
        <v>110707</v>
      </c>
      <c r="M48" s="85"/>
      <c r="N48" s="33">
        <f t="shared" si="4"/>
        <v>0.1</v>
      </c>
      <c r="O48" s="51">
        <v>2363</v>
      </c>
      <c r="P48" s="51">
        <v>41</v>
      </c>
      <c r="Q48" s="33">
        <f t="shared" si="5"/>
        <v>9688.300000000001</v>
      </c>
      <c r="R48" s="33">
        <f t="shared" si="6"/>
        <v>120395.3</v>
      </c>
      <c r="S48" s="33">
        <v>1.6</v>
      </c>
      <c r="T48" s="33">
        <f t="shared" si="7"/>
        <v>192632.48</v>
      </c>
      <c r="U48" s="33">
        <f t="shared" si="8"/>
        <v>58175.00896</v>
      </c>
      <c r="V48" s="33">
        <f t="shared" si="9"/>
        <v>250807.48896000002</v>
      </c>
      <c r="W48" s="35">
        <f t="shared" si="10"/>
        <v>63564</v>
      </c>
      <c r="X48" s="36">
        <f t="shared" si="11"/>
        <v>314.4</v>
      </c>
      <c r="Y48" s="37"/>
    </row>
    <row r="49" spans="1:25" ht="12.75">
      <c r="A49" s="13">
        <v>40</v>
      </c>
      <c r="B49" s="70" t="s">
        <v>37</v>
      </c>
      <c r="C49" s="70"/>
      <c r="D49" s="38">
        <v>6581</v>
      </c>
      <c r="E49" s="38">
        <v>6664</v>
      </c>
      <c r="F49" s="61">
        <f t="shared" si="0"/>
        <v>0.6306032517854447</v>
      </c>
      <c r="G49" s="62">
        <f t="shared" si="1"/>
        <v>6706</v>
      </c>
      <c r="H49" s="82"/>
      <c r="I49" s="33">
        <f t="shared" si="2"/>
        <v>0.5</v>
      </c>
      <c r="J49" s="33">
        <v>3715</v>
      </c>
      <c r="K49" s="33">
        <v>74.5</v>
      </c>
      <c r="L49" s="33">
        <f t="shared" si="3"/>
        <v>138383.75</v>
      </c>
      <c r="M49" s="85"/>
      <c r="N49" s="33">
        <f t="shared" si="4"/>
        <v>0.1</v>
      </c>
      <c r="O49" s="51">
        <v>2363</v>
      </c>
      <c r="P49" s="51">
        <v>41</v>
      </c>
      <c r="Q49" s="33">
        <f t="shared" si="5"/>
        <v>9688.300000000001</v>
      </c>
      <c r="R49" s="33">
        <f t="shared" si="6"/>
        <v>148072.05</v>
      </c>
      <c r="S49" s="33">
        <v>1.6</v>
      </c>
      <c r="T49" s="33">
        <f t="shared" si="7"/>
        <v>236915.28</v>
      </c>
      <c r="U49" s="33">
        <f t="shared" si="8"/>
        <v>71548.41456</v>
      </c>
      <c r="V49" s="33">
        <f t="shared" si="9"/>
        <v>308463.69456</v>
      </c>
      <c r="W49" s="35">
        <f t="shared" si="10"/>
        <v>79968</v>
      </c>
      <c r="X49" s="36">
        <f t="shared" si="11"/>
        <v>388.4</v>
      </c>
      <c r="Y49" s="37"/>
    </row>
    <row r="50" spans="1:25" ht="12.75">
      <c r="A50" s="13">
        <v>41</v>
      </c>
      <c r="B50" s="70" t="s">
        <v>41</v>
      </c>
      <c r="C50" s="70"/>
      <c r="D50" s="38">
        <v>9737</v>
      </c>
      <c r="E50" s="38">
        <v>9787</v>
      </c>
      <c r="F50" s="61">
        <f t="shared" si="0"/>
        <v>0.2567525932011918</v>
      </c>
      <c r="G50" s="62">
        <f t="shared" si="1"/>
        <v>9812</v>
      </c>
      <c r="H50" s="83"/>
      <c r="I50" s="33">
        <f t="shared" si="2"/>
        <v>0.8</v>
      </c>
      <c r="J50" s="33">
        <v>3715</v>
      </c>
      <c r="K50" s="33">
        <v>74.5</v>
      </c>
      <c r="L50" s="33">
        <f t="shared" si="3"/>
        <v>221414</v>
      </c>
      <c r="M50" s="86"/>
      <c r="N50" s="33">
        <f t="shared" si="4"/>
        <v>0.2</v>
      </c>
      <c r="O50" s="51">
        <v>2363</v>
      </c>
      <c r="P50" s="51">
        <v>41</v>
      </c>
      <c r="Q50" s="33">
        <f t="shared" si="5"/>
        <v>19376.600000000002</v>
      </c>
      <c r="R50" s="33">
        <f t="shared" si="6"/>
        <v>240790.6</v>
      </c>
      <c r="S50" s="33">
        <v>1.6</v>
      </c>
      <c r="T50" s="33">
        <f t="shared" si="7"/>
        <v>385264.96</v>
      </c>
      <c r="U50" s="33">
        <f t="shared" si="8"/>
        <v>116350.01792</v>
      </c>
      <c r="V50" s="33">
        <f t="shared" si="9"/>
        <v>501614.97792000003</v>
      </c>
      <c r="W50" s="35">
        <f t="shared" si="10"/>
        <v>117444</v>
      </c>
      <c r="X50" s="36">
        <f t="shared" si="11"/>
        <v>619.1</v>
      </c>
      <c r="Y50" s="37"/>
    </row>
    <row r="51" spans="1:25" ht="12.75">
      <c r="A51" s="13"/>
      <c r="B51" s="71" t="s">
        <v>1</v>
      </c>
      <c r="C51" s="71"/>
      <c r="D51" s="43">
        <f>SUM(D9:D50)</f>
        <v>931841</v>
      </c>
      <c r="E51" s="43">
        <f>SUM(E9:E50)</f>
        <v>958531</v>
      </c>
      <c r="F51" s="43"/>
      <c r="G51" s="43">
        <f>SUM(G9:G50)</f>
        <v>972775</v>
      </c>
      <c r="H51" s="43"/>
      <c r="I51" s="44">
        <f>SUM(I9:I50)</f>
        <v>75</v>
      </c>
      <c r="J51" s="44"/>
      <c r="K51" s="44"/>
      <c r="L51" s="44">
        <f>ROUND(SUM(L9:L50),1)</f>
        <v>20757562.5</v>
      </c>
      <c r="M51" s="43"/>
      <c r="N51" s="44">
        <f>SUM(N9:N50)</f>
        <v>19.399999999999995</v>
      </c>
      <c r="O51" s="43"/>
      <c r="P51" s="43"/>
      <c r="Q51" s="44">
        <f>ROUND(SUM(Q9:Q50),1)</f>
        <v>1879530.2</v>
      </c>
      <c r="R51" s="44">
        <f>SUM(R9:R50)</f>
        <v>22637092.700000007</v>
      </c>
      <c r="S51" s="43"/>
      <c r="T51" s="44">
        <f>SUM(T9:T50)</f>
        <v>40037403.419999994</v>
      </c>
      <c r="U51" s="44">
        <f>SUM(U9:U50)</f>
        <v>12091295.832840001</v>
      </c>
      <c r="V51" s="44">
        <f>SUM(V9:V50)</f>
        <v>52128699.25284</v>
      </c>
      <c r="W51" s="60">
        <f>SUM(W9:W50)</f>
        <v>11502372</v>
      </c>
      <c r="X51" s="60">
        <f>SUM(X9:X50)</f>
        <v>63631.2</v>
      </c>
      <c r="Y51" s="45">
        <f>I51+N51</f>
        <v>94.39999999999999</v>
      </c>
    </row>
    <row r="52" spans="1:25" s="31" customFormat="1" ht="12.75">
      <c r="A52" s="30"/>
      <c r="B52" s="98" t="s">
        <v>77</v>
      </c>
      <c r="C52" s="98"/>
      <c r="D52" s="50"/>
      <c r="E52" s="50">
        <v>958531</v>
      </c>
      <c r="F52" s="50"/>
      <c r="G52" s="50"/>
      <c r="H52" s="46"/>
      <c r="I52" s="47">
        <v>73.73315384615385</v>
      </c>
      <c r="J52" s="47"/>
      <c r="K52" s="47"/>
      <c r="L52" s="47">
        <v>20406940.7</v>
      </c>
      <c r="M52" s="46"/>
      <c r="N52" s="47">
        <v>18.899999999999995</v>
      </c>
      <c r="O52" s="46"/>
      <c r="P52" s="46"/>
      <c r="Q52" s="47">
        <v>1831088.7</v>
      </c>
      <c r="R52" s="47">
        <v>22238029.6</v>
      </c>
      <c r="S52" s="46"/>
      <c r="T52" s="47">
        <v>39337810.39999999</v>
      </c>
      <c r="U52" s="47">
        <v>11880018.9</v>
      </c>
      <c r="V52" s="47">
        <v>51217829.300000004</v>
      </c>
      <c r="W52" s="47">
        <v>11502372</v>
      </c>
      <c r="X52" s="47">
        <v>62720201.300000004</v>
      </c>
      <c r="Y52" s="48">
        <v>92.63315384615385</v>
      </c>
    </row>
    <row r="53" spans="1:25" s="31" customFormat="1" ht="12.75">
      <c r="A53" s="30"/>
      <c r="B53" s="98" t="s">
        <v>76</v>
      </c>
      <c r="C53" s="98"/>
      <c r="D53" s="50"/>
      <c r="E53" s="50">
        <f>E51-E52</f>
        <v>0</v>
      </c>
      <c r="F53" s="50"/>
      <c r="G53" s="50"/>
      <c r="H53" s="50">
        <f aca="true" t="shared" si="12" ref="H53:Y53">H51-H52</f>
        <v>0</v>
      </c>
      <c r="I53" s="50">
        <f t="shared" si="12"/>
        <v>1.2668461538461457</v>
      </c>
      <c r="J53" s="50">
        <f t="shared" si="12"/>
        <v>0</v>
      </c>
      <c r="K53" s="50">
        <f t="shared" si="12"/>
        <v>0</v>
      </c>
      <c r="L53" s="50">
        <f>L51-L52</f>
        <v>350621.80000000075</v>
      </c>
      <c r="M53" s="50">
        <f t="shared" si="12"/>
        <v>0</v>
      </c>
      <c r="N53" s="50">
        <f t="shared" si="12"/>
        <v>0.5</v>
      </c>
      <c r="O53" s="50">
        <f t="shared" si="12"/>
        <v>0</v>
      </c>
      <c r="P53" s="50">
        <f t="shared" si="12"/>
        <v>0</v>
      </c>
      <c r="Q53" s="50">
        <f t="shared" si="12"/>
        <v>48441.5</v>
      </c>
      <c r="R53" s="50">
        <f t="shared" si="12"/>
        <v>399063.1000000052</v>
      </c>
      <c r="S53" s="50">
        <f t="shared" si="12"/>
        <v>0</v>
      </c>
      <c r="T53" s="50">
        <f t="shared" si="12"/>
        <v>699593.0200000033</v>
      </c>
      <c r="U53" s="50">
        <f t="shared" si="12"/>
        <v>211276.93284000084</v>
      </c>
      <c r="V53" s="50">
        <f t="shared" si="12"/>
        <v>910869.9528399929</v>
      </c>
      <c r="W53" s="50">
        <f t="shared" si="12"/>
        <v>0</v>
      </c>
      <c r="X53" s="50">
        <f>X51*1000-X52</f>
        <v>910998.6999999955</v>
      </c>
      <c r="Y53" s="50">
        <f t="shared" si="12"/>
        <v>1.7668461538461457</v>
      </c>
    </row>
    <row r="54" spans="1:29" ht="13.5" customHeight="1">
      <c r="A54" s="18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 t="s">
        <v>67</v>
      </c>
      <c r="O54" s="19"/>
      <c r="P54" s="1"/>
      <c r="Q54" s="1"/>
      <c r="R54" s="1"/>
      <c r="S54" s="1"/>
      <c r="T54" s="1"/>
      <c r="U54" s="76" t="s">
        <v>74</v>
      </c>
      <c r="V54" s="76"/>
      <c r="W54" s="76"/>
      <c r="X54" s="20">
        <v>74426600</v>
      </c>
      <c r="Y54" s="1"/>
      <c r="Z54" s="5"/>
      <c r="AA54" s="5"/>
      <c r="AB54" s="5"/>
      <c r="AC54" s="5"/>
    </row>
    <row r="55" spans="21:24" s="7" customFormat="1" ht="15">
      <c r="U55" s="96" t="s">
        <v>72</v>
      </c>
      <c r="V55" s="96"/>
      <c r="W55" s="96"/>
      <c r="X55" s="21">
        <f>ROUND(X54-X51*1000,1)</f>
        <v>10795400</v>
      </c>
    </row>
    <row r="56" spans="2:25" ht="15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7"/>
      <c r="V56" s="97"/>
      <c r="W56" s="97"/>
      <c r="X56" s="28"/>
      <c r="Y56" s="8"/>
    </row>
    <row r="57" ht="11.25">
      <c r="B57" s="3"/>
    </row>
    <row r="58" spans="2:25" ht="12.75">
      <c r="B58" s="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62" spans="2:2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2:2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ht="18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2:25" ht="1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 ht="17.2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2:25" ht="18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8" spans="2:25" ht="11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85" spans="3:25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3:25" ht="11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1.25">
      <c r="B87" s="1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</sheetData>
  <sheetProtection/>
  <mergeCells count="76">
    <mergeCell ref="B1:Y1"/>
    <mergeCell ref="B2:Y3"/>
    <mergeCell ref="B5:C7"/>
    <mergeCell ref="E5:E7"/>
    <mergeCell ref="H5:H7"/>
    <mergeCell ref="I5:I7"/>
    <mergeCell ref="J5:J7"/>
    <mergeCell ref="K5:K7"/>
    <mergeCell ref="L5:L7"/>
    <mergeCell ref="M5:M7"/>
    <mergeCell ref="Y5:Y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B21:C21"/>
    <mergeCell ref="B8:C8"/>
    <mergeCell ref="B9:C9"/>
    <mergeCell ref="H9:H50"/>
    <mergeCell ref="M9:M5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D5:D7"/>
    <mergeCell ref="F5:F7"/>
    <mergeCell ref="G5:G7"/>
    <mergeCell ref="B46:C46"/>
    <mergeCell ref="B47:C47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52:C52"/>
    <mergeCell ref="B53:C53"/>
    <mergeCell ref="U54:W54"/>
    <mergeCell ref="U55:W55"/>
    <mergeCell ref="U56:W56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Z86"/>
  <sheetViews>
    <sheetView tabSelected="1" zoomScaleSheetLayoutView="75" zoomScalePageLayoutView="0" workbookViewId="0" topLeftCell="A1">
      <selection activeCell="F45" sqref="F45"/>
    </sheetView>
  </sheetViews>
  <sheetFormatPr defaultColWidth="9.00390625" defaultRowHeight="12.75"/>
  <cols>
    <col min="1" max="1" width="4.875" style="2" customWidth="1"/>
    <col min="2" max="2" width="12.75390625" style="2" bestFit="1" customWidth="1"/>
    <col min="3" max="3" width="12.00390625" style="2" customWidth="1"/>
    <col min="4" max="4" width="13.00390625" style="2" customWidth="1"/>
    <col min="5" max="5" width="11.25390625" style="2" customWidth="1"/>
    <col min="6" max="6" width="8.25390625" style="2" customWidth="1"/>
    <col min="7" max="7" width="10.25390625" style="2" customWidth="1"/>
    <col min="8" max="8" width="8.75390625" style="2" customWidth="1"/>
    <col min="9" max="9" width="14.375" style="2" customWidth="1"/>
    <col min="10" max="10" width="12.00390625" style="2" customWidth="1"/>
    <col min="11" max="11" width="7.25390625" style="2" customWidth="1"/>
    <col min="12" max="12" width="12.00390625" style="2" customWidth="1"/>
    <col min="13" max="13" width="9.875" style="2" customWidth="1"/>
    <col min="14" max="14" width="12.00390625" style="2" customWidth="1"/>
    <col min="15" max="15" width="17.00390625" style="2" customWidth="1"/>
    <col min="16" max="16" width="12.00390625" style="2" customWidth="1"/>
    <col min="17" max="17" width="13.625" style="2" customWidth="1"/>
    <col min="18" max="18" width="13.375" style="2" customWidth="1"/>
    <col min="19" max="19" width="14.00390625" style="2" customWidth="1"/>
    <col min="20" max="20" width="12.00390625" style="2" customWidth="1"/>
    <col min="21" max="21" width="15.375" style="2" customWidth="1"/>
    <col min="22" max="22" width="12.00390625" style="2" customWidth="1"/>
    <col min="23" max="23" width="0.12890625" style="2" customWidth="1"/>
    <col min="24" max="16384" width="9.125" style="2" customWidth="1"/>
  </cols>
  <sheetData>
    <row r="1" spans="2:24" ht="20.25" customHeight="1"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25"/>
      <c r="X1" s="25"/>
    </row>
    <row r="2" spans="2:24" ht="28.5" customHeight="1">
      <c r="B2" s="91" t="s">
        <v>69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24"/>
      <c r="X2" s="24"/>
    </row>
    <row r="3" spans="1:24" ht="9" customHeight="1">
      <c r="A3" s="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4"/>
      <c r="X3" s="24"/>
    </row>
    <row r="4" spans="1:23" ht="6.7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53" customFormat="1" ht="35.25" customHeight="1">
      <c r="A5" s="52"/>
      <c r="B5" s="92" t="s">
        <v>0</v>
      </c>
      <c r="C5" s="92"/>
      <c r="D5" s="78" t="s">
        <v>47</v>
      </c>
      <c r="E5" s="78" t="s">
        <v>62</v>
      </c>
      <c r="F5" s="87" t="s">
        <v>48</v>
      </c>
      <c r="G5" s="87" t="s">
        <v>39</v>
      </c>
      <c r="H5" s="87" t="s">
        <v>40</v>
      </c>
      <c r="I5" s="87" t="s">
        <v>49</v>
      </c>
      <c r="J5" s="87" t="s">
        <v>62</v>
      </c>
      <c r="K5" s="87" t="s">
        <v>53</v>
      </c>
      <c r="L5" s="87" t="s">
        <v>54</v>
      </c>
      <c r="M5" s="87" t="s">
        <v>55</v>
      </c>
      <c r="N5" s="87" t="s">
        <v>56</v>
      </c>
      <c r="O5" s="87" t="s">
        <v>57</v>
      </c>
      <c r="P5" s="87" t="s">
        <v>51</v>
      </c>
      <c r="Q5" s="87" t="s">
        <v>50</v>
      </c>
      <c r="R5" s="87">
        <v>30.2</v>
      </c>
      <c r="S5" s="87" t="s">
        <v>52</v>
      </c>
      <c r="T5" s="78" t="s">
        <v>75</v>
      </c>
      <c r="U5" s="78" t="s">
        <v>58</v>
      </c>
      <c r="V5" s="93" t="s">
        <v>59</v>
      </c>
      <c r="W5" s="56"/>
    </row>
    <row r="6" spans="1:23" s="53" customFormat="1" ht="12.75" customHeight="1">
      <c r="A6" s="52"/>
      <c r="B6" s="92"/>
      <c r="C6" s="92"/>
      <c r="D6" s="79"/>
      <c r="E6" s="7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79"/>
      <c r="U6" s="79"/>
      <c r="V6" s="94"/>
      <c r="W6" s="57"/>
    </row>
    <row r="7" spans="1:23" s="53" customFormat="1" ht="46.5" customHeight="1">
      <c r="A7" s="54"/>
      <c r="B7" s="92"/>
      <c r="C7" s="92"/>
      <c r="D7" s="80"/>
      <c r="E7" s="8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0"/>
      <c r="U7" s="80"/>
      <c r="V7" s="95"/>
      <c r="W7" s="58"/>
    </row>
    <row r="8" spans="1:23" ht="15" customHeight="1">
      <c r="A8" s="13"/>
      <c r="B8" s="75" t="s">
        <v>44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7"/>
      <c r="W8" s="15"/>
    </row>
    <row r="9" spans="1:23" ht="12.75">
      <c r="A9" s="13">
        <v>1</v>
      </c>
      <c r="B9" s="72" t="s">
        <v>46</v>
      </c>
      <c r="C9" s="72"/>
      <c r="D9" s="34">
        <v>62835</v>
      </c>
      <c r="E9" s="81">
        <v>14000</v>
      </c>
      <c r="F9" s="33">
        <f>ROUND(D9/$E$9,1)</f>
        <v>4.5</v>
      </c>
      <c r="G9" s="33">
        <v>3715</v>
      </c>
      <c r="H9" s="33">
        <v>74.5</v>
      </c>
      <c r="I9" s="33">
        <f>F9*G9*H9</f>
        <v>1245453.75</v>
      </c>
      <c r="J9" s="84">
        <v>55000</v>
      </c>
      <c r="K9" s="61">
        <f>ROUND(D9/$J$9,1)</f>
        <v>1.1</v>
      </c>
      <c r="L9" s="33">
        <v>2363</v>
      </c>
      <c r="M9" s="34">
        <v>41</v>
      </c>
      <c r="N9" s="33">
        <f>K9*L9*M9</f>
        <v>106571.3</v>
      </c>
      <c r="O9" s="33">
        <f>I9+N9</f>
        <v>1352025.05</v>
      </c>
      <c r="P9" s="33">
        <v>1.6</v>
      </c>
      <c r="Q9" s="33">
        <f>O9*P9</f>
        <v>2163240.08</v>
      </c>
      <c r="R9" s="33">
        <f>Q9*0.302</f>
        <v>653298.50416</v>
      </c>
      <c r="S9" s="33">
        <f>Q9+R9</f>
        <v>2816538.58416</v>
      </c>
      <c r="T9" s="35">
        <f>D9*12</f>
        <v>754020</v>
      </c>
      <c r="U9" s="36">
        <f>ROUND((S9+T9)/1000,1)</f>
        <v>3570.6</v>
      </c>
      <c r="V9" s="37"/>
      <c r="W9" s="14"/>
    </row>
    <row r="10" spans="1:23" ht="12.75">
      <c r="A10" s="13">
        <v>2</v>
      </c>
      <c r="B10" s="70" t="s">
        <v>28</v>
      </c>
      <c r="C10" s="70"/>
      <c r="D10" s="63">
        <v>118050</v>
      </c>
      <c r="E10" s="82"/>
      <c r="F10" s="33">
        <f aca="true" t="shared" si="0" ref="F10:F50">ROUND(D10/$E$9,1)</f>
        <v>8.4</v>
      </c>
      <c r="G10" s="33">
        <v>3715</v>
      </c>
      <c r="H10" s="33">
        <v>74.5</v>
      </c>
      <c r="I10" s="33">
        <f aca="true" t="shared" si="1" ref="I10:I49">F10*G10*H10</f>
        <v>2324847</v>
      </c>
      <c r="J10" s="85"/>
      <c r="K10" s="61">
        <f aca="true" t="shared" si="2" ref="K10:K50">ROUND(D10/$J$9,1)</f>
        <v>2.1</v>
      </c>
      <c r="L10" s="33">
        <v>2363</v>
      </c>
      <c r="M10" s="34">
        <v>41</v>
      </c>
      <c r="N10" s="33">
        <f aca="true" t="shared" si="3" ref="N10:N50">K10*L10*M10</f>
        <v>203454.30000000002</v>
      </c>
      <c r="O10" s="33">
        <f aca="true" t="shared" si="4" ref="O10:O50">I10+N10</f>
        <v>2528301.3</v>
      </c>
      <c r="P10" s="33">
        <v>1.9</v>
      </c>
      <c r="Q10" s="33">
        <f aca="true" t="shared" si="5" ref="Q10:Q50">O10*P10</f>
        <v>4803772.47</v>
      </c>
      <c r="R10" s="33">
        <f aca="true" t="shared" si="6" ref="R10:R50">Q10*0.302</f>
        <v>1450739.2859399999</v>
      </c>
      <c r="S10" s="33">
        <f aca="true" t="shared" si="7" ref="S10:S50">Q10+R10</f>
        <v>6254511.75594</v>
      </c>
      <c r="T10" s="35">
        <f aca="true" t="shared" si="8" ref="T10:T50">D10*12</f>
        <v>1416600</v>
      </c>
      <c r="U10" s="36">
        <f aca="true" t="shared" si="9" ref="U10:U50">ROUND((S10+T10)/1000,1)</f>
        <v>7671.1</v>
      </c>
      <c r="V10" s="37"/>
      <c r="W10" s="14"/>
    </row>
    <row r="11" spans="1:23" ht="12.75">
      <c r="A11" s="13">
        <v>3</v>
      </c>
      <c r="B11" s="70" t="s">
        <v>29</v>
      </c>
      <c r="C11" s="70"/>
      <c r="D11" s="63">
        <v>20349</v>
      </c>
      <c r="E11" s="82"/>
      <c r="F11" s="33">
        <f t="shared" si="0"/>
        <v>1.5</v>
      </c>
      <c r="G11" s="33">
        <v>3715</v>
      </c>
      <c r="H11" s="33">
        <v>74.5</v>
      </c>
      <c r="I11" s="33">
        <f t="shared" si="1"/>
        <v>415151.25</v>
      </c>
      <c r="J11" s="85"/>
      <c r="K11" s="61">
        <f t="shared" si="2"/>
        <v>0.4</v>
      </c>
      <c r="L11" s="33">
        <v>2363</v>
      </c>
      <c r="M11" s="34">
        <v>41</v>
      </c>
      <c r="N11" s="33">
        <f t="shared" si="3"/>
        <v>38753.200000000004</v>
      </c>
      <c r="O11" s="33">
        <f t="shared" si="4"/>
        <v>453904.45</v>
      </c>
      <c r="P11" s="33">
        <v>1.6</v>
      </c>
      <c r="Q11" s="33">
        <f t="shared" si="5"/>
        <v>726247.1200000001</v>
      </c>
      <c r="R11" s="33">
        <f t="shared" si="6"/>
        <v>219326.63024000003</v>
      </c>
      <c r="S11" s="33">
        <f t="shared" si="7"/>
        <v>945573.7502400002</v>
      </c>
      <c r="T11" s="35">
        <f t="shared" si="8"/>
        <v>244188</v>
      </c>
      <c r="U11" s="36">
        <f t="shared" si="9"/>
        <v>1189.8</v>
      </c>
      <c r="V11" s="37"/>
      <c r="W11" s="14"/>
    </row>
    <row r="12" spans="1:23" ht="12.75">
      <c r="A12" s="13">
        <v>4</v>
      </c>
      <c r="B12" s="70" t="s">
        <v>30</v>
      </c>
      <c r="C12" s="70"/>
      <c r="D12" s="63">
        <v>15792</v>
      </c>
      <c r="E12" s="82"/>
      <c r="F12" s="33">
        <f t="shared" si="0"/>
        <v>1.1</v>
      </c>
      <c r="G12" s="33">
        <v>3715</v>
      </c>
      <c r="H12" s="33">
        <v>74.5</v>
      </c>
      <c r="I12" s="33">
        <f t="shared" si="1"/>
        <v>304444.25000000006</v>
      </c>
      <c r="J12" s="85"/>
      <c r="K12" s="61">
        <f t="shared" si="2"/>
        <v>0.3</v>
      </c>
      <c r="L12" s="33">
        <v>2363</v>
      </c>
      <c r="M12" s="34">
        <v>41</v>
      </c>
      <c r="N12" s="33">
        <f t="shared" si="3"/>
        <v>29064.899999999998</v>
      </c>
      <c r="O12" s="33">
        <f t="shared" si="4"/>
        <v>333509.1500000001</v>
      </c>
      <c r="P12" s="33">
        <v>1.6</v>
      </c>
      <c r="Q12" s="33">
        <f t="shared" si="5"/>
        <v>533614.6400000001</v>
      </c>
      <c r="R12" s="33">
        <f t="shared" si="6"/>
        <v>161151.62128000002</v>
      </c>
      <c r="S12" s="33">
        <f t="shared" si="7"/>
        <v>694766.2612800002</v>
      </c>
      <c r="T12" s="35">
        <f t="shared" si="8"/>
        <v>189504</v>
      </c>
      <c r="U12" s="36">
        <f t="shared" si="9"/>
        <v>884.3</v>
      </c>
      <c r="V12" s="37"/>
      <c r="W12" s="14"/>
    </row>
    <row r="13" spans="1:23" ht="12.75">
      <c r="A13" s="13">
        <v>5</v>
      </c>
      <c r="B13" s="70" t="s">
        <v>31</v>
      </c>
      <c r="C13" s="70"/>
      <c r="D13" s="63">
        <v>5404</v>
      </c>
      <c r="E13" s="82"/>
      <c r="F13" s="33">
        <f t="shared" si="0"/>
        <v>0.4</v>
      </c>
      <c r="G13" s="33">
        <v>3715</v>
      </c>
      <c r="H13" s="33">
        <v>74.5</v>
      </c>
      <c r="I13" s="33">
        <f t="shared" si="1"/>
        <v>110707</v>
      </c>
      <c r="J13" s="85"/>
      <c r="K13" s="61">
        <f t="shared" si="2"/>
        <v>0.1</v>
      </c>
      <c r="L13" s="33">
        <v>2363</v>
      </c>
      <c r="M13" s="34">
        <v>41</v>
      </c>
      <c r="N13" s="33">
        <f t="shared" si="3"/>
        <v>9688.300000000001</v>
      </c>
      <c r="O13" s="33">
        <f t="shared" si="4"/>
        <v>120395.3</v>
      </c>
      <c r="P13" s="33">
        <v>1.6</v>
      </c>
      <c r="Q13" s="33">
        <f t="shared" si="5"/>
        <v>192632.48</v>
      </c>
      <c r="R13" s="33">
        <f t="shared" si="6"/>
        <v>58175.00896</v>
      </c>
      <c r="S13" s="33">
        <f t="shared" si="7"/>
        <v>250807.48896000002</v>
      </c>
      <c r="T13" s="35">
        <f t="shared" si="8"/>
        <v>64848</v>
      </c>
      <c r="U13" s="36">
        <f t="shared" si="9"/>
        <v>315.7</v>
      </c>
      <c r="V13" s="37"/>
      <c r="W13" s="14"/>
    </row>
    <row r="14" spans="1:23" ht="12.75">
      <c r="A14" s="13">
        <v>6</v>
      </c>
      <c r="B14" s="70" t="s">
        <v>32</v>
      </c>
      <c r="C14" s="70"/>
      <c r="D14" s="63">
        <v>17436</v>
      </c>
      <c r="E14" s="82"/>
      <c r="F14" s="33">
        <f t="shared" si="0"/>
        <v>1.2</v>
      </c>
      <c r="G14" s="33">
        <v>3715</v>
      </c>
      <c r="H14" s="33">
        <v>74.5</v>
      </c>
      <c r="I14" s="33">
        <f t="shared" si="1"/>
        <v>332121</v>
      </c>
      <c r="J14" s="85"/>
      <c r="K14" s="61">
        <f t="shared" si="2"/>
        <v>0.3</v>
      </c>
      <c r="L14" s="33">
        <v>2363</v>
      </c>
      <c r="M14" s="34">
        <v>41</v>
      </c>
      <c r="N14" s="33">
        <f t="shared" si="3"/>
        <v>29064.899999999998</v>
      </c>
      <c r="O14" s="33">
        <f t="shared" si="4"/>
        <v>361185.9</v>
      </c>
      <c r="P14" s="33">
        <v>1.6</v>
      </c>
      <c r="Q14" s="33">
        <f t="shared" si="5"/>
        <v>577897.4400000001</v>
      </c>
      <c r="R14" s="33">
        <f t="shared" si="6"/>
        <v>174525.02688000002</v>
      </c>
      <c r="S14" s="33">
        <f t="shared" si="7"/>
        <v>752422.4668800001</v>
      </c>
      <c r="T14" s="35">
        <f t="shared" si="8"/>
        <v>209232</v>
      </c>
      <c r="U14" s="36">
        <f t="shared" si="9"/>
        <v>961.7</v>
      </c>
      <c r="V14" s="37"/>
      <c r="W14" s="14"/>
    </row>
    <row r="15" spans="1:23" ht="12.75">
      <c r="A15" s="13">
        <v>7</v>
      </c>
      <c r="B15" s="72" t="s">
        <v>43</v>
      </c>
      <c r="C15" s="72"/>
      <c r="D15" s="34">
        <v>77150</v>
      </c>
      <c r="E15" s="82"/>
      <c r="F15" s="33">
        <f t="shared" si="0"/>
        <v>5.5</v>
      </c>
      <c r="G15" s="33">
        <v>3715</v>
      </c>
      <c r="H15" s="33">
        <v>74.5</v>
      </c>
      <c r="I15" s="33">
        <f t="shared" si="1"/>
        <v>1522221.25</v>
      </c>
      <c r="J15" s="85"/>
      <c r="K15" s="61">
        <f t="shared" si="2"/>
        <v>1.4</v>
      </c>
      <c r="L15" s="33">
        <v>2363</v>
      </c>
      <c r="M15" s="34">
        <v>41</v>
      </c>
      <c r="N15" s="33">
        <f t="shared" si="3"/>
        <v>135636.19999999998</v>
      </c>
      <c r="O15" s="33">
        <f t="shared" si="4"/>
        <v>1657857.45</v>
      </c>
      <c r="P15" s="33">
        <v>1.6</v>
      </c>
      <c r="Q15" s="33">
        <f t="shared" si="5"/>
        <v>2652571.92</v>
      </c>
      <c r="R15" s="33">
        <f t="shared" si="6"/>
        <v>801076.7198399999</v>
      </c>
      <c r="S15" s="33">
        <f t="shared" si="7"/>
        <v>3453648.63984</v>
      </c>
      <c r="T15" s="35">
        <f t="shared" si="8"/>
        <v>925800</v>
      </c>
      <c r="U15" s="36">
        <f t="shared" si="9"/>
        <v>4379.4</v>
      </c>
      <c r="V15" s="37"/>
      <c r="W15" s="14"/>
    </row>
    <row r="16" spans="1:23" ht="12.75">
      <c r="A16" s="13">
        <v>8</v>
      </c>
      <c r="B16" s="70" t="s">
        <v>22</v>
      </c>
      <c r="C16" s="70"/>
      <c r="D16" s="63">
        <v>30848</v>
      </c>
      <c r="E16" s="82"/>
      <c r="F16" s="33">
        <f t="shared" si="0"/>
        <v>2.2</v>
      </c>
      <c r="G16" s="33">
        <v>3715</v>
      </c>
      <c r="H16" s="33">
        <v>74.5</v>
      </c>
      <c r="I16" s="33">
        <f t="shared" si="1"/>
        <v>608888.5000000001</v>
      </c>
      <c r="J16" s="85"/>
      <c r="K16" s="61">
        <f t="shared" si="2"/>
        <v>0.6</v>
      </c>
      <c r="L16" s="33">
        <v>2363</v>
      </c>
      <c r="M16" s="34">
        <v>41</v>
      </c>
      <c r="N16" s="33">
        <f t="shared" si="3"/>
        <v>58129.799999999996</v>
      </c>
      <c r="O16" s="33">
        <f t="shared" si="4"/>
        <v>667018.3000000002</v>
      </c>
      <c r="P16" s="33">
        <v>2.1</v>
      </c>
      <c r="Q16" s="33">
        <f t="shared" si="5"/>
        <v>1400738.4300000004</v>
      </c>
      <c r="R16" s="33">
        <f t="shared" si="6"/>
        <v>423023.0058600001</v>
      </c>
      <c r="S16" s="33">
        <f t="shared" si="7"/>
        <v>1823761.4358600006</v>
      </c>
      <c r="T16" s="35">
        <f t="shared" si="8"/>
        <v>370176</v>
      </c>
      <c r="U16" s="36">
        <f t="shared" si="9"/>
        <v>2193.9</v>
      </c>
      <c r="V16" s="37"/>
      <c r="W16" s="14"/>
    </row>
    <row r="17" spans="1:23" ht="12.75">
      <c r="A17" s="13">
        <v>9</v>
      </c>
      <c r="B17" s="70" t="s">
        <v>21</v>
      </c>
      <c r="C17" s="70"/>
      <c r="D17" s="63">
        <v>54604</v>
      </c>
      <c r="E17" s="82"/>
      <c r="F17" s="33">
        <f t="shared" si="0"/>
        <v>3.9</v>
      </c>
      <c r="G17" s="33">
        <v>3715</v>
      </c>
      <c r="H17" s="33">
        <v>74.5</v>
      </c>
      <c r="I17" s="33">
        <f t="shared" si="1"/>
        <v>1079393.25</v>
      </c>
      <c r="J17" s="85"/>
      <c r="K17" s="61">
        <f t="shared" si="2"/>
        <v>1</v>
      </c>
      <c r="L17" s="33">
        <v>2363</v>
      </c>
      <c r="M17" s="34">
        <v>41</v>
      </c>
      <c r="N17" s="33">
        <f t="shared" si="3"/>
        <v>96883</v>
      </c>
      <c r="O17" s="33">
        <f t="shared" si="4"/>
        <v>1176276.25</v>
      </c>
      <c r="P17" s="33">
        <v>1.6</v>
      </c>
      <c r="Q17" s="33">
        <f t="shared" si="5"/>
        <v>1882042</v>
      </c>
      <c r="R17" s="33">
        <f t="shared" si="6"/>
        <v>568376.684</v>
      </c>
      <c r="S17" s="33">
        <f t="shared" si="7"/>
        <v>2450418.684</v>
      </c>
      <c r="T17" s="35">
        <f t="shared" si="8"/>
        <v>655248</v>
      </c>
      <c r="U17" s="36">
        <f t="shared" si="9"/>
        <v>3105.7</v>
      </c>
      <c r="V17" s="37"/>
      <c r="W17" s="14"/>
    </row>
    <row r="18" spans="1:23" ht="12.75">
      <c r="A18" s="13"/>
      <c r="B18" s="73" t="s">
        <v>45</v>
      </c>
      <c r="C18" s="74"/>
      <c r="D18" s="64"/>
      <c r="E18" s="82"/>
      <c r="F18" s="33"/>
      <c r="G18" s="33"/>
      <c r="H18" s="33"/>
      <c r="I18" s="33"/>
      <c r="J18" s="85"/>
      <c r="K18" s="61"/>
      <c r="L18" s="40"/>
      <c r="M18" s="41"/>
      <c r="N18" s="33"/>
      <c r="O18" s="33"/>
      <c r="P18" s="40"/>
      <c r="Q18" s="33"/>
      <c r="R18" s="33"/>
      <c r="S18" s="33"/>
      <c r="T18" s="35"/>
      <c r="U18" s="36"/>
      <c r="V18" s="37"/>
      <c r="W18" s="14"/>
    </row>
    <row r="19" spans="1:23" ht="12.75">
      <c r="A19" s="13">
        <v>10</v>
      </c>
      <c r="B19" s="70" t="s">
        <v>20</v>
      </c>
      <c r="C19" s="70"/>
      <c r="D19" s="65">
        <v>8422</v>
      </c>
      <c r="E19" s="82"/>
      <c r="F19" s="33">
        <f t="shared" si="0"/>
        <v>0.6</v>
      </c>
      <c r="G19" s="33">
        <v>3715</v>
      </c>
      <c r="H19" s="33">
        <v>74.5</v>
      </c>
      <c r="I19" s="33">
        <f t="shared" si="1"/>
        <v>166060.5</v>
      </c>
      <c r="J19" s="85"/>
      <c r="K19" s="61">
        <f t="shared" si="2"/>
        <v>0.2</v>
      </c>
      <c r="L19" s="33">
        <v>2363</v>
      </c>
      <c r="M19" s="34">
        <v>41</v>
      </c>
      <c r="N19" s="33">
        <f t="shared" si="3"/>
        <v>19376.600000000002</v>
      </c>
      <c r="O19" s="33">
        <f t="shared" si="4"/>
        <v>185437.1</v>
      </c>
      <c r="P19" s="33">
        <v>1.6</v>
      </c>
      <c r="Q19" s="33">
        <f t="shared" si="5"/>
        <v>296699.36000000004</v>
      </c>
      <c r="R19" s="33">
        <f t="shared" si="6"/>
        <v>89603.20672000002</v>
      </c>
      <c r="S19" s="33">
        <f t="shared" si="7"/>
        <v>386302.56672000006</v>
      </c>
      <c r="T19" s="35">
        <f t="shared" si="8"/>
        <v>101064</v>
      </c>
      <c r="U19" s="36">
        <f t="shared" si="9"/>
        <v>487.4</v>
      </c>
      <c r="V19" s="37"/>
      <c r="W19" s="14"/>
    </row>
    <row r="20" spans="1:23" ht="12.75">
      <c r="A20" s="13">
        <v>11</v>
      </c>
      <c r="B20" s="70" t="s">
        <v>24</v>
      </c>
      <c r="C20" s="70"/>
      <c r="D20" s="63">
        <v>28614</v>
      </c>
      <c r="E20" s="82"/>
      <c r="F20" s="33">
        <f t="shared" si="0"/>
        <v>2</v>
      </c>
      <c r="G20" s="33">
        <v>3715</v>
      </c>
      <c r="H20" s="33">
        <v>74.5</v>
      </c>
      <c r="I20" s="33">
        <f t="shared" si="1"/>
        <v>553535</v>
      </c>
      <c r="J20" s="85"/>
      <c r="K20" s="61">
        <f t="shared" si="2"/>
        <v>0.5</v>
      </c>
      <c r="L20" s="33">
        <v>2363</v>
      </c>
      <c r="M20" s="34">
        <v>41</v>
      </c>
      <c r="N20" s="33">
        <f t="shared" si="3"/>
        <v>48441.5</v>
      </c>
      <c r="O20" s="33">
        <f t="shared" si="4"/>
        <v>601976.5</v>
      </c>
      <c r="P20" s="33">
        <v>2.2</v>
      </c>
      <c r="Q20" s="33">
        <f t="shared" si="5"/>
        <v>1324348.3</v>
      </c>
      <c r="R20" s="33">
        <f t="shared" si="6"/>
        <v>399953.1866</v>
      </c>
      <c r="S20" s="33">
        <f t="shared" si="7"/>
        <v>1724301.4866</v>
      </c>
      <c r="T20" s="35">
        <f t="shared" si="8"/>
        <v>343368</v>
      </c>
      <c r="U20" s="36">
        <f t="shared" si="9"/>
        <v>2067.7</v>
      </c>
      <c r="V20" s="37"/>
      <c r="W20" s="14"/>
    </row>
    <row r="21" spans="1:23" ht="12.75">
      <c r="A21" s="13">
        <v>12</v>
      </c>
      <c r="B21" s="70" t="s">
        <v>3</v>
      </c>
      <c r="C21" s="70"/>
      <c r="D21" s="63">
        <v>24749</v>
      </c>
      <c r="E21" s="82"/>
      <c r="F21" s="33">
        <f t="shared" si="0"/>
        <v>1.8</v>
      </c>
      <c r="G21" s="33">
        <v>3715</v>
      </c>
      <c r="H21" s="33">
        <v>74.5</v>
      </c>
      <c r="I21" s="33">
        <f t="shared" si="1"/>
        <v>498181.5</v>
      </c>
      <c r="J21" s="85"/>
      <c r="K21" s="61">
        <f t="shared" si="2"/>
        <v>0.4</v>
      </c>
      <c r="L21" s="33">
        <v>2363</v>
      </c>
      <c r="M21" s="34">
        <v>41</v>
      </c>
      <c r="N21" s="33">
        <f t="shared" si="3"/>
        <v>38753.200000000004</v>
      </c>
      <c r="O21" s="33">
        <f t="shared" si="4"/>
        <v>536934.7</v>
      </c>
      <c r="P21" s="33">
        <v>1.9</v>
      </c>
      <c r="Q21" s="33">
        <f t="shared" si="5"/>
        <v>1020175.9299999998</v>
      </c>
      <c r="R21" s="33">
        <f t="shared" si="6"/>
        <v>308093.1308599999</v>
      </c>
      <c r="S21" s="33">
        <f t="shared" si="7"/>
        <v>1328269.0608599996</v>
      </c>
      <c r="T21" s="35">
        <f t="shared" si="8"/>
        <v>296988</v>
      </c>
      <c r="U21" s="36">
        <f t="shared" si="9"/>
        <v>1625.3</v>
      </c>
      <c r="V21" s="37"/>
      <c r="W21" s="14"/>
    </row>
    <row r="22" spans="1:23" ht="12.75">
      <c r="A22" s="13">
        <v>13</v>
      </c>
      <c r="B22" s="70" t="s">
        <v>19</v>
      </c>
      <c r="C22" s="70"/>
      <c r="D22" s="63">
        <v>10543</v>
      </c>
      <c r="E22" s="82"/>
      <c r="F22" s="33">
        <f t="shared" si="0"/>
        <v>0.8</v>
      </c>
      <c r="G22" s="33">
        <v>3715</v>
      </c>
      <c r="H22" s="33">
        <v>74.5</v>
      </c>
      <c r="I22" s="33">
        <f t="shared" si="1"/>
        <v>221414</v>
      </c>
      <c r="J22" s="85"/>
      <c r="K22" s="61">
        <f t="shared" si="2"/>
        <v>0.2</v>
      </c>
      <c r="L22" s="33">
        <v>2363</v>
      </c>
      <c r="M22" s="34">
        <v>41</v>
      </c>
      <c r="N22" s="33">
        <f t="shared" si="3"/>
        <v>19376.600000000002</v>
      </c>
      <c r="O22" s="33">
        <f t="shared" si="4"/>
        <v>240790.6</v>
      </c>
      <c r="P22" s="33">
        <v>1.8</v>
      </c>
      <c r="Q22" s="33">
        <f t="shared" si="5"/>
        <v>433423.08</v>
      </c>
      <c r="R22" s="33">
        <f t="shared" si="6"/>
        <v>130893.77016</v>
      </c>
      <c r="S22" s="33">
        <f t="shared" si="7"/>
        <v>564316.85016</v>
      </c>
      <c r="T22" s="35">
        <f t="shared" si="8"/>
        <v>126516</v>
      </c>
      <c r="U22" s="36">
        <f t="shared" si="9"/>
        <v>690.8</v>
      </c>
      <c r="V22" s="37"/>
      <c r="W22" s="14"/>
    </row>
    <row r="23" spans="1:23" ht="12.75">
      <c r="A23" s="13">
        <v>14</v>
      </c>
      <c r="B23" s="70" t="s">
        <v>18</v>
      </c>
      <c r="C23" s="70"/>
      <c r="D23" s="63">
        <v>16526</v>
      </c>
      <c r="E23" s="82"/>
      <c r="F23" s="33">
        <f t="shared" si="0"/>
        <v>1.2</v>
      </c>
      <c r="G23" s="33">
        <v>3715</v>
      </c>
      <c r="H23" s="33">
        <v>74.5</v>
      </c>
      <c r="I23" s="33">
        <f t="shared" si="1"/>
        <v>332121</v>
      </c>
      <c r="J23" s="85"/>
      <c r="K23" s="61">
        <f t="shared" si="2"/>
        <v>0.3</v>
      </c>
      <c r="L23" s="33">
        <v>2363</v>
      </c>
      <c r="M23" s="34">
        <v>41</v>
      </c>
      <c r="N23" s="33">
        <f t="shared" si="3"/>
        <v>29064.899999999998</v>
      </c>
      <c r="O23" s="33">
        <f t="shared" si="4"/>
        <v>361185.9</v>
      </c>
      <c r="P23" s="33">
        <v>1.6</v>
      </c>
      <c r="Q23" s="33">
        <f t="shared" si="5"/>
        <v>577897.4400000001</v>
      </c>
      <c r="R23" s="33">
        <f t="shared" si="6"/>
        <v>174525.02688000002</v>
      </c>
      <c r="S23" s="33">
        <f t="shared" si="7"/>
        <v>752422.4668800001</v>
      </c>
      <c r="T23" s="35">
        <f t="shared" si="8"/>
        <v>198312</v>
      </c>
      <c r="U23" s="36">
        <f t="shared" si="9"/>
        <v>950.7</v>
      </c>
      <c r="V23" s="37"/>
      <c r="W23" s="14"/>
    </row>
    <row r="24" spans="1:23" ht="12.75">
      <c r="A24" s="13">
        <v>15</v>
      </c>
      <c r="B24" s="70" t="s">
        <v>4</v>
      </c>
      <c r="C24" s="70"/>
      <c r="D24" s="63">
        <v>8930</v>
      </c>
      <c r="E24" s="82"/>
      <c r="F24" s="33">
        <f t="shared" si="0"/>
        <v>0.6</v>
      </c>
      <c r="G24" s="33">
        <v>3715</v>
      </c>
      <c r="H24" s="33">
        <v>74.5</v>
      </c>
      <c r="I24" s="33">
        <f t="shared" si="1"/>
        <v>166060.5</v>
      </c>
      <c r="J24" s="85"/>
      <c r="K24" s="61">
        <f t="shared" si="2"/>
        <v>0.2</v>
      </c>
      <c r="L24" s="33">
        <v>2363</v>
      </c>
      <c r="M24" s="34">
        <v>41</v>
      </c>
      <c r="N24" s="33">
        <f t="shared" si="3"/>
        <v>19376.600000000002</v>
      </c>
      <c r="O24" s="33">
        <f t="shared" si="4"/>
        <v>185437.1</v>
      </c>
      <c r="P24" s="33">
        <v>1.6</v>
      </c>
      <c r="Q24" s="33">
        <f t="shared" si="5"/>
        <v>296699.36000000004</v>
      </c>
      <c r="R24" s="33">
        <f t="shared" si="6"/>
        <v>89603.20672000002</v>
      </c>
      <c r="S24" s="33">
        <f t="shared" si="7"/>
        <v>386302.56672000006</v>
      </c>
      <c r="T24" s="35">
        <f t="shared" si="8"/>
        <v>107160</v>
      </c>
      <c r="U24" s="36">
        <f t="shared" si="9"/>
        <v>493.5</v>
      </c>
      <c r="V24" s="37"/>
      <c r="W24" s="14"/>
    </row>
    <row r="25" spans="1:23" ht="12.75">
      <c r="A25" s="13">
        <v>16</v>
      </c>
      <c r="B25" s="70" t="s">
        <v>2</v>
      </c>
      <c r="C25" s="70"/>
      <c r="D25" s="63">
        <v>27083</v>
      </c>
      <c r="E25" s="82"/>
      <c r="F25" s="33">
        <f t="shared" si="0"/>
        <v>1.9</v>
      </c>
      <c r="G25" s="33">
        <v>3715</v>
      </c>
      <c r="H25" s="33">
        <v>74.5</v>
      </c>
      <c r="I25" s="33">
        <f t="shared" si="1"/>
        <v>525858.25</v>
      </c>
      <c r="J25" s="85"/>
      <c r="K25" s="61">
        <f t="shared" si="2"/>
        <v>0.5</v>
      </c>
      <c r="L25" s="33">
        <v>2363</v>
      </c>
      <c r="M25" s="34">
        <v>41</v>
      </c>
      <c r="N25" s="33">
        <f t="shared" si="3"/>
        <v>48441.5</v>
      </c>
      <c r="O25" s="33">
        <f t="shared" si="4"/>
        <v>574299.75</v>
      </c>
      <c r="P25" s="33">
        <v>1.6</v>
      </c>
      <c r="Q25" s="33">
        <f t="shared" si="5"/>
        <v>918879.6000000001</v>
      </c>
      <c r="R25" s="33">
        <f t="shared" si="6"/>
        <v>277501.63920000003</v>
      </c>
      <c r="S25" s="33">
        <f t="shared" si="7"/>
        <v>1196381.2392000002</v>
      </c>
      <c r="T25" s="35">
        <f t="shared" si="8"/>
        <v>324996</v>
      </c>
      <c r="U25" s="36">
        <f t="shared" si="9"/>
        <v>1521.4</v>
      </c>
      <c r="V25" s="37"/>
      <c r="W25" s="14"/>
    </row>
    <row r="26" spans="1:23" ht="12.75">
      <c r="A26" s="13">
        <v>17</v>
      </c>
      <c r="B26" s="70" t="s">
        <v>42</v>
      </c>
      <c r="C26" s="70"/>
      <c r="D26" s="63">
        <v>7384</v>
      </c>
      <c r="E26" s="82"/>
      <c r="F26" s="33">
        <f t="shared" si="0"/>
        <v>0.5</v>
      </c>
      <c r="G26" s="33">
        <v>3715</v>
      </c>
      <c r="H26" s="33">
        <v>74.5</v>
      </c>
      <c r="I26" s="33">
        <f t="shared" si="1"/>
        <v>138383.75</v>
      </c>
      <c r="J26" s="85"/>
      <c r="K26" s="61">
        <f t="shared" si="2"/>
        <v>0.1</v>
      </c>
      <c r="L26" s="33">
        <v>2363</v>
      </c>
      <c r="M26" s="34">
        <v>41</v>
      </c>
      <c r="N26" s="33">
        <f t="shared" si="3"/>
        <v>9688.300000000001</v>
      </c>
      <c r="O26" s="33">
        <f t="shared" si="4"/>
        <v>148072.05</v>
      </c>
      <c r="P26" s="33">
        <v>2.2</v>
      </c>
      <c r="Q26" s="33">
        <f t="shared" si="5"/>
        <v>325758.51</v>
      </c>
      <c r="R26" s="33">
        <f t="shared" si="6"/>
        <v>98379.07002</v>
      </c>
      <c r="S26" s="33">
        <f t="shared" si="7"/>
        <v>424137.58002</v>
      </c>
      <c r="T26" s="35">
        <f t="shared" si="8"/>
        <v>88608</v>
      </c>
      <c r="U26" s="36">
        <f t="shared" si="9"/>
        <v>512.7</v>
      </c>
      <c r="V26" s="37"/>
      <c r="W26" s="14"/>
    </row>
    <row r="27" spans="1:23" ht="12.75">
      <c r="A27" s="13">
        <v>18</v>
      </c>
      <c r="B27" s="70" t="s">
        <v>38</v>
      </c>
      <c r="C27" s="70"/>
      <c r="D27" s="63">
        <v>7667</v>
      </c>
      <c r="E27" s="82"/>
      <c r="F27" s="33">
        <f t="shared" si="0"/>
        <v>0.5</v>
      </c>
      <c r="G27" s="33">
        <v>3715</v>
      </c>
      <c r="H27" s="33">
        <v>74.5</v>
      </c>
      <c r="I27" s="33">
        <f t="shared" si="1"/>
        <v>138383.75</v>
      </c>
      <c r="J27" s="85"/>
      <c r="K27" s="61">
        <f t="shared" si="2"/>
        <v>0.1</v>
      </c>
      <c r="L27" s="33">
        <v>2363</v>
      </c>
      <c r="M27" s="34">
        <v>41</v>
      </c>
      <c r="N27" s="33">
        <f t="shared" si="3"/>
        <v>9688.300000000001</v>
      </c>
      <c r="O27" s="33">
        <f t="shared" si="4"/>
        <v>148072.05</v>
      </c>
      <c r="P27" s="33">
        <v>2.5</v>
      </c>
      <c r="Q27" s="33">
        <f t="shared" si="5"/>
        <v>370180.125</v>
      </c>
      <c r="R27" s="33">
        <f t="shared" si="6"/>
        <v>111794.39775</v>
      </c>
      <c r="S27" s="33">
        <f t="shared" si="7"/>
        <v>481974.52275</v>
      </c>
      <c r="T27" s="35">
        <f t="shared" si="8"/>
        <v>92004</v>
      </c>
      <c r="U27" s="36">
        <f t="shared" si="9"/>
        <v>574</v>
      </c>
      <c r="V27" s="37"/>
      <c r="W27" s="14"/>
    </row>
    <row r="28" spans="1:23" ht="12.75">
      <c r="A28" s="13">
        <v>19</v>
      </c>
      <c r="B28" s="70" t="s">
        <v>17</v>
      </c>
      <c r="C28" s="70"/>
      <c r="D28" s="63">
        <v>17317</v>
      </c>
      <c r="E28" s="82"/>
      <c r="F28" s="33">
        <f t="shared" si="0"/>
        <v>1.2</v>
      </c>
      <c r="G28" s="33">
        <v>3715</v>
      </c>
      <c r="H28" s="33">
        <v>74.5</v>
      </c>
      <c r="I28" s="33">
        <f t="shared" si="1"/>
        <v>332121</v>
      </c>
      <c r="J28" s="85"/>
      <c r="K28" s="61">
        <f t="shared" si="2"/>
        <v>0.3</v>
      </c>
      <c r="L28" s="33">
        <v>2363</v>
      </c>
      <c r="M28" s="34">
        <v>41</v>
      </c>
      <c r="N28" s="33">
        <f t="shared" si="3"/>
        <v>29064.899999999998</v>
      </c>
      <c r="O28" s="33">
        <f t="shared" si="4"/>
        <v>361185.9</v>
      </c>
      <c r="P28" s="33">
        <v>1.8</v>
      </c>
      <c r="Q28" s="33">
        <f t="shared" si="5"/>
        <v>650134.6200000001</v>
      </c>
      <c r="R28" s="33">
        <f t="shared" si="6"/>
        <v>196340.65524000002</v>
      </c>
      <c r="S28" s="33">
        <f t="shared" si="7"/>
        <v>846475.2752400001</v>
      </c>
      <c r="T28" s="35">
        <f t="shared" si="8"/>
        <v>207804</v>
      </c>
      <c r="U28" s="36">
        <f t="shared" si="9"/>
        <v>1054.3</v>
      </c>
      <c r="V28" s="37"/>
      <c r="W28" s="14"/>
    </row>
    <row r="29" spans="1:23" ht="12.75">
      <c r="A29" s="13">
        <v>20</v>
      </c>
      <c r="B29" s="70" t="s">
        <v>16</v>
      </c>
      <c r="C29" s="70"/>
      <c r="D29" s="63">
        <v>28878</v>
      </c>
      <c r="E29" s="82"/>
      <c r="F29" s="33">
        <f t="shared" si="0"/>
        <v>2.1</v>
      </c>
      <c r="G29" s="33">
        <v>3715</v>
      </c>
      <c r="H29" s="33">
        <v>74.5</v>
      </c>
      <c r="I29" s="33">
        <f t="shared" si="1"/>
        <v>581211.75</v>
      </c>
      <c r="J29" s="85"/>
      <c r="K29" s="61">
        <f t="shared" si="2"/>
        <v>0.5</v>
      </c>
      <c r="L29" s="33">
        <v>2363</v>
      </c>
      <c r="M29" s="34">
        <v>41</v>
      </c>
      <c r="N29" s="33">
        <f t="shared" si="3"/>
        <v>48441.5</v>
      </c>
      <c r="O29" s="33">
        <f t="shared" si="4"/>
        <v>629653.25</v>
      </c>
      <c r="P29" s="33">
        <v>2.2</v>
      </c>
      <c r="Q29" s="33">
        <f t="shared" si="5"/>
        <v>1385237.1500000001</v>
      </c>
      <c r="R29" s="33">
        <f t="shared" si="6"/>
        <v>418341.6193</v>
      </c>
      <c r="S29" s="33">
        <f t="shared" si="7"/>
        <v>1803578.7693000003</v>
      </c>
      <c r="T29" s="35">
        <f t="shared" si="8"/>
        <v>346536</v>
      </c>
      <c r="U29" s="36">
        <f t="shared" si="9"/>
        <v>2150.1</v>
      </c>
      <c r="V29" s="37"/>
      <c r="W29" s="14"/>
    </row>
    <row r="30" spans="1:23" ht="12.75">
      <c r="A30" s="13">
        <v>21</v>
      </c>
      <c r="B30" s="70" t="s">
        <v>23</v>
      </c>
      <c r="C30" s="70"/>
      <c r="D30" s="63">
        <v>20273</v>
      </c>
      <c r="E30" s="82"/>
      <c r="F30" s="33">
        <f t="shared" si="0"/>
        <v>1.4</v>
      </c>
      <c r="G30" s="33">
        <v>3715</v>
      </c>
      <c r="H30" s="33">
        <v>74.5</v>
      </c>
      <c r="I30" s="33">
        <f t="shared" si="1"/>
        <v>387474.5</v>
      </c>
      <c r="J30" s="85"/>
      <c r="K30" s="61">
        <f t="shared" si="2"/>
        <v>0.4</v>
      </c>
      <c r="L30" s="33">
        <v>2363</v>
      </c>
      <c r="M30" s="34">
        <v>41</v>
      </c>
      <c r="N30" s="33">
        <f t="shared" si="3"/>
        <v>38753.200000000004</v>
      </c>
      <c r="O30" s="33">
        <f t="shared" si="4"/>
        <v>426227.7</v>
      </c>
      <c r="P30" s="33">
        <v>1.6</v>
      </c>
      <c r="Q30" s="33">
        <f t="shared" si="5"/>
        <v>681964.3200000001</v>
      </c>
      <c r="R30" s="33">
        <f t="shared" si="6"/>
        <v>205953.22464</v>
      </c>
      <c r="S30" s="33">
        <f t="shared" si="7"/>
        <v>887917.5446400001</v>
      </c>
      <c r="T30" s="35">
        <f t="shared" si="8"/>
        <v>243276</v>
      </c>
      <c r="U30" s="36">
        <f t="shared" si="9"/>
        <v>1131.2</v>
      </c>
      <c r="V30" s="37"/>
      <c r="W30" s="14"/>
    </row>
    <row r="31" spans="1:182" s="4" customFormat="1" ht="12.75">
      <c r="A31" s="13">
        <v>22</v>
      </c>
      <c r="B31" s="70" t="s">
        <v>15</v>
      </c>
      <c r="C31" s="70"/>
      <c r="D31" s="63">
        <v>26181</v>
      </c>
      <c r="E31" s="82"/>
      <c r="F31" s="33">
        <f t="shared" si="0"/>
        <v>1.9</v>
      </c>
      <c r="G31" s="33">
        <v>3715</v>
      </c>
      <c r="H31" s="33">
        <v>74.5</v>
      </c>
      <c r="I31" s="33">
        <f t="shared" si="1"/>
        <v>525858.25</v>
      </c>
      <c r="J31" s="85"/>
      <c r="K31" s="61">
        <f t="shared" si="2"/>
        <v>0.5</v>
      </c>
      <c r="L31" s="33">
        <v>2363</v>
      </c>
      <c r="M31" s="34">
        <v>41</v>
      </c>
      <c r="N31" s="33">
        <f t="shared" si="3"/>
        <v>48441.5</v>
      </c>
      <c r="O31" s="33">
        <f t="shared" si="4"/>
        <v>574299.75</v>
      </c>
      <c r="P31" s="33">
        <v>2.2</v>
      </c>
      <c r="Q31" s="33">
        <f t="shared" si="5"/>
        <v>1263459.4500000002</v>
      </c>
      <c r="R31" s="33">
        <f t="shared" si="6"/>
        <v>381564.75390000007</v>
      </c>
      <c r="S31" s="33">
        <f t="shared" si="7"/>
        <v>1645024.2039000003</v>
      </c>
      <c r="T31" s="35">
        <f t="shared" si="8"/>
        <v>314172</v>
      </c>
      <c r="U31" s="36">
        <f t="shared" si="9"/>
        <v>1959.2</v>
      </c>
      <c r="V31" s="37"/>
      <c r="W31" s="1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23" ht="12.75">
      <c r="A32" s="13">
        <v>23</v>
      </c>
      <c r="B32" s="70" t="s">
        <v>14</v>
      </c>
      <c r="C32" s="70"/>
      <c r="D32" s="63">
        <v>29679</v>
      </c>
      <c r="E32" s="82"/>
      <c r="F32" s="33">
        <f t="shared" si="0"/>
        <v>2.1</v>
      </c>
      <c r="G32" s="33">
        <v>3715</v>
      </c>
      <c r="H32" s="33">
        <v>74.5</v>
      </c>
      <c r="I32" s="33">
        <f t="shared" si="1"/>
        <v>581211.75</v>
      </c>
      <c r="J32" s="85"/>
      <c r="K32" s="61">
        <f t="shared" si="2"/>
        <v>0.5</v>
      </c>
      <c r="L32" s="33">
        <v>2363</v>
      </c>
      <c r="M32" s="34">
        <v>41</v>
      </c>
      <c r="N32" s="33">
        <f t="shared" si="3"/>
        <v>48441.5</v>
      </c>
      <c r="O32" s="33">
        <f t="shared" si="4"/>
        <v>629653.25</v>
      </c>
      <c r="P32" s="33">
        <v>2.1</v>
      </c>
      <c r="Q32" s="33">
        <f t="shared" si="5"/>
        <v>1322271.825</v>
      </c>
      <c r="R32" s="33">
        <f t="shared" si="6"/>
        <v>399326.09115</v>
      </c>
      <c r="S32" s="33">
        <f t="shared" si="7"/>
        <v>1721597.91615</v>
      </c>
      <c r="T32" s="35">
        <f t="shared" si="8"/>
        <v>356148</v>
      </c>
      <c r="U32" s="36">
        <f t="shared" si="9"/>
        <v>2077.7</v>
      </c>
      <c r="V32" s="37"/>
      <c r="W32" s="14"/>
    </row>
    <row r="33" spans="1:23" ht="12.75">
      <c r="A33" s="13">
        <v>24</v>
      </c>
      <c r="B33" s="70" t="s">
        <v>13</v>
      </c>
      <c r="C33" s="70"/>
      <c r="D33" s="63">
        <v>35475</v>
      </c>
      <c r="E33" s="82"/>
      <c r="F33" s="33">
        <f t="shared" si="0"/>
        <v>2.5</v>
      </c>
      <c r="G33" s="33">
        <v>3715</v>
      </c>
      <c r="H33" s="33">
        <v>74.5</v>
      </c>
      <c r="I33" s="33">
        <f t="shared" si="1"/>
        <v>691918.75</v>
      </c>
      <c r="J33" s="85"/>
      <c r="K33" s="61">
        <f t="shared" si="2"/>
        <v>0.6</v>
      </c>
      <c r="L33" s="33">
        <v>2363</v>
      </c>
      <c r="M33" s="34">
        <v>41</v>
      </c>
      <c r="N33" s="33">
        <f t="shared" si="3"/>
        <v>58129.799999999996</v>
      </c>
      <c r="O33" s="33">
        <f t="shared" si="4"/>
        <v>750048.55</v>
      </c>
      <c r="P33" s="33">
        <v>1.6</v>
      </c>
      <c r="Q33" s="33">
        <f t="shared" si="5"/>
        <v>1200077.6800000002</v>
      </c>
      <c r="R33" s="33">
        <f t="shared" si="6"/>
        <v>362423.45936000004</v>
      </c>
      <c r="S33" s="33">
        <f t="shared" si="7"/>
        <v>1562501.1393600001</v>
      </c>
      <c r="T33" s="35">
        <f t="shared" si="8"/>
        <v>425700</v>
      </c>
      <c r="U33" s="36">
        <f t="shared" si="9"/>
        <v>1988.2</v>
      </c>
      <c r="V33" s="37"/>
      <c r="W33" s="14"/>
    </row>
    <row r="34" spans="1:23" ht="12.75">
      <c r="A34" s="13">
        <v>25</v>
      </c>
      <c r="B34" s="70" t="s">
        <v>12</v>
      </c>
      <c r="C34" s="70"/>
      <c r="D34" s="63">
        <v>5897</v>
      </c>
      <c r="E34" s="82"/>
      <c r="F34" s="33">
        <f t="shared" si="0"/>
        <v>0.4</v>
      </c>
      <c r="G34" s="33">
        <v>3715</v>
      </c>
      <c r="H34" s="33">
        <v>74.5</v>
      </c>
      <c r="I34" s="33">
        <f t="shared" si="1"/>
        <v>110707</v>
      </c>
      <c r="J34" s="85"/>
      <c r="K34" s="61">
        <f t="shared" si="2"/>
        <v>0.1</v>
      </c>
      <c r="L34" s="33">
        <v>2363</v>
      </c>
      <c r="M34" s="34">
        <v>41</v>
      </c>
      <c r="N34" s="33">
        <f t="shared" si="3"/>
        <v>9688.300000000001</v>
      </c>
      <c r="O34" s="33">
        <f t="shared" si="4"/>
        <v>120395.3</v>
      </c>
      <c r="P34" s="33">
        <v>1.6</v>
      </c>
      <c r="Q34" s="33">
        <f t="shared" si="5"/>
        <v>192632.48</v>
      </c>
      <c r="R34" s="33">
        <f t="shared" si="6"/>
        <v>58175.00896</v>
      </c>
      <c r="S34" s="33">
        <f t="shared" si="7"/>
        <v>250807.48896000002</v>
      </c>
      <c r="T34" s="35">
        <f t="shared" si="8"/>
        <v>70764</v>
      </c>
      <c r="U34" s="36">
        <f t="shared" si="9"/>
        <v>321.6</v>
      </c>
      <c r="V34" s="37"/>
      <c r="W34" s="14"/>
    </row>
    <row r="35" spans="1:23" ht="12.75">
      <c r="A35" s="13">
        <v>26</v>
      </c>
      <c r="B35" s="70" t="s">
        <v>11</v>
      </c>
      <c r="C35" s="70"/>
      <c r="D35" s="63">
        <v>6170</v>
      </c>
      <c r="E35" s="82"/>
      <c r="F35" s="33">
        <f t="shared" si="0"/>
        <v>0.4</v>
      </c>
      <c r="G35" s="33">
        <v>3715</v>
      </c>
      <c r="H35" s="33">
        <v>74.5</v>
      </c>
      <c r="I35" s="33">
        <f t="shared" si="1"/>
        <v>110707</v>
      </c>
      <c r="J35" s="85"/>
      <c r="K35" s="61">
        <f t="shared" si="2"/>
        <v>0.1</v>
      </c>
      <c r="L35" s="33">
        <v>2363</v>
      </c>
      <c r="M35" s="34">
        <v>41</v>
      </c>
      <c r="N35" s="33">
        <f t="shared" si="3"/>
        <v>9688.300000000001</v>
      </c>
      <c r="O35" s="33">
        <f t="shared" si="4"/>
        <v>120395.3</v>
      </c>
      <c r="P35" s="33">
        <v>1.6</v>
      </c>
      <c r="Q35" s="33">
        <f t="shared" si="5"/>
        <v>192632.48</v>
      </c>
      <c r="R35" s="33">
        <f t="shared" si="6"/>
        <v>58175.00896</v>
      </c>
      <c r="S35" s="33">
        <f t="shared" si="7"/>
        <v>250807.48896000002</v>
      </c>
      <c r="T35" s="35">
        <f t="shared" si="8"/>
        <v>74040</v>
      </c>
      <c r="U35" s="36">
        <f t="shared" si="9"/>
        <v>324.8</v>
      </c>
      <c r="V35" s="37"/>
      <c r="W35" s="14"/>
    </row>
    <row r="36" spans="1:23" ht="12.75">
      <c r="A36" s="13">
        <v>27</v>
      </c>
      <c r="B36" s="70" t="s">
        <v>5</v>
      </c>
      <c r="C36" s="70"/>
      <c r="D36" s="63">
        <v>47072</v>
      </c>
      <c r="E36" s="82"/>
      <c r="F36" s="33">
        <f t="shared" si="0"/>
        <v>3.4</v>
      </c>
      <c r="G36" s="33">
        <v>3715</v>
      </c>
      <c r="H36" s="33">
        <v>74.5</v>
      </c>
      <c r="I36" s="33">
        <f t="shared" si="1"/>
        <v>941009.5</v>
      </c>
      <c r="J36" s="85"/>
      <c r="K36" s="61">
        <f t="shared" si="2"/>
        <v>0.9</v>
      </c>
      <c r="L36" s="33">
        <v>2363</v>
      </c>
      <c r="M36" s="34">
        <v>41</v>
      </c>
      <c r="N36" s="33">
        <f t="shared" si="3"/>
        <v>87194.70000000001</v>
      </c>
      <c r="O36" s="33">
        <f t="shared" si="4"/>
        <v>1028204.2</v>
      </c>
      <c r="P36" s="33">
        <v>1.6</v>
      </c>
      <c r="Q36" s="33">
        <f t="shared" si="5"/>
        <v>1645126.72</v>
      </c>
      <c r="R36" s="33">
        <f t="shared" si="6"/>
        <v>496828.26944</v>
      </c>
      <c r="S36" s="33">
        <f t="shared" si="7"/>
        <v>2141954.98944</v>
      </c>
      <c r="T36" s="35">
        <f t="shared" si="8"/>
        <v>564864</v>
      </c>
      <c r="U36" s="36">
        <f t="shared" si="9"/>
        <v>2706.8</v>
      </c>
      <c r="V36" s="37"/>
      <c r="W36" s="14"/>
    </row>
    <row r="37" spans="1:23" ht="12.75">
      <c r="A37" s="13">
        <v>28</v>
      </c>
      <c r="B37" s="70" t="s">
        <v>6</v>
      </c>
      <c r="C37" s="70"/>
      <c r="D37" s="63">
        <v>19301</v>
      </c>
      <c r="E37" s="82"/>
      <c r="F37" s="33">
        <f t="shared" si="0"/>
        <v>1.4</v>
      </c>
      <c r="G37" s="33">
        <v>3715</v>
      </c>
      <c r="H37" s="33">
        <v>74.5</v>
      </c>
      <c r="I37" s="33">
        <f t="shared" si="1"/>
        <v>387474.5</v>
      </c>
      <c r="J37" s="85"/>
      <c r="K37" s="61">
        <f t="shared" si="2"/>
        <v>0.4</v>
      </c>
      <c r="L37" s="33">
        <v>2363</v>
      </c>
      <c r="M37" s="34">
        <v>41</v>
      </c>
      <c r="N37" s="33">
        <f t="shared" si="3"/>
        <v>38753.200000000004</v>
      </c>
      <c r="O37" s="33">
        <f t="shared" si="4"/>
        <v>426227.7</v>
      </c>
      <c r="P37" s="33">
        <v>1.6</v>
      </c>
      <c r="Q37" s="33">
        <f t="shared" si="5"/>
        <v>681964.3200000001</v>
      </c>
      <c r="R37" s="33">
        <f t="shared" si="6"/>
        <v>205953.22464</v>
      </c>
      <c r="S37" s="33">
        <f t="shared" si="7"/>
        <v>887917.5446400001</v>
      </c>
      <c r="T37" s="35">
        <f t="shared" si="8"/>
        <v>231612</v>
      </c>
      <c r="U37" s="36">
        <f t="shared" si="9"/>
        <v>1119.5</v>
      </c>
      <c r="V37" s="37"/>
      <c r="W37" s="14"/>
    </row>
    <row r="38" spans="1:23" ht="12.75">
      <c r="A38" s="13">
        <v>29</v>
      </c>
      <c r="B38" s="70" t="s">
        <v>7</v>
      </c>
      <c r="C38" s="70"/>
      <c r="D38" s="63">
        <v>30621</v>
      </c>
      <c r="E38" s="82"/>
      <c r="F38" s="33">
        <f t="shared" si="0"/>
        <v>2.2</v>
      </c>
      <c r="G38" s="33">
        <v>3715</v>
      </c>
      <c r="H38" s="33">
        <v>74.5</v>
      </c>
      <c r="I38" s="33">
        <f t="shared" si="1"/>
        <v>608888.5000000001</v>
      </c>
      <c r="J38" s="85"/>
      <c r="K38" s="61">
        <f t="shared" si="2"/>
        <v>0.6</v>
      </c>
      <c r="L38" s="33">
        <v>2363</v>
      </c>
      <c r="M38" s="34">
        <v>41</v>
      </c>
      <c r="N38" s="33">
        <f t="shared" si="3"/>
        <v>58129.799999999996</v>
      </c>
      <c r="O38" s="33">
        <f t="shared" si="4"/>
        <v>667018.3000000002</v>
      </c>
      <c r="P38" s="33">
        <v>1.6</v>
      </c>
      <c r="Q38" s="33">
        <f t="shared" si="5"/>
        <v>1067229.2800000003</v>
      </c>
      <c r="R38" s="33">
        <f t="shared" si="6"/>
        <v>322303.24256000004</v>
      </c>
      <c r="S38" s="33">
        <f t="shared" si="7"/>
        <v>1389532.5225600004</v>
      </c>
      <c r="T38" s="35">
        <f t="shared" si="8"/>
        <v>367452</v>
      </c>
      <c r="U38" s="36">
        <f t="shared" si="9"/>
        <v>1757</v>
      </c>
      <c r="V38" s="37"/>
      <c r="W38" s="14"/>
    </row>
    <row r="39" spans="1:23" ht="12.75">
      <c r="A39" s="13">
        <v>30</v>
      </c>
      <c r="B39" s="70" t="s">
        <v>27</v>
      </c>
      <c r="C39" s="70"/>
      <c r="D39" s="63">
        <v>12401</v>
      </c>
      <c r="E39" s="82"/>
      <c r="F39" s="33">
        <f t="shared" si="0"/>
        <v>0.9</v>
      </c>
      <c r="G39" s="33">
        <v>3715</v>
      </c>
      <c r="H39" s="33">
        <v>74.5</v>
      </c>
      <c r="I39" s="33">
        <f t="shared" si="1"/>
        <v>249090.75</v>
      </c>
      <c r="J39" s="85"/>
      <c r="K39" s="61">
        <f t="shared" si="2"/>
        <v>0.2</v>
      </c>
      <c r="L39" s="33">
        <v>2363</v>
      </c>
      <c r="M39" s="34">
        <v>41</v>
      </c>
      <c r="N39" s="33">
        <f t="shared" si="3"/>
        <v>19376.600000000002</v>
      </c>
      <c r="O39" s="33">
        <f t="shared" si="4"/>
        <v>268467.35</v>
      </c>
      <c r="P39" s="33">
        <v>2.1</v>
      </c>
      <c r="Q39" s="33">
        <f t="shared" si="5"/>
        <v>563781.4349999999</v>
      </c>
      <c r="R39" s="33">
        <f t="shared" si="6"/>
        <v>170261.99336999998</v>
      </c>
      <c r="S39" s="33">
        <f t="shared" si="7"/>
        <v>734043.4283699999</v>
      </c>
      <c r="T39" s="35">
        <f t="shared" si="8"/>
        <v>148812</v>
      </c>
      <c r="U39" s="36">
        <f t="shared" si="9"/>
        <v>882.9</v>
      </c>
      <c r="V39" s="37"/>
      <c r="W39" s="14"/>
    </row>
    <row r="40" spans="1:23" ht="12.75">
      <c r="A40" s="13">
        <v>31</v>
      </c>
      <c r="B40" s="70" t="s">
        <v>25</v>
      </c>
      <c r="C40" s="70"/>
      <c r="D40" s="63">
        <v>25598</v>
      </c>
      <c r="E40" s="82"/>
      <c r="F40" s="33">
        <f t="shared" si="0"/>
        <v>1.8</v>
      </c>
      <c r="G40" s="33">
        <v>3715</v>
      </c>
      <c r="H40" s="33">
        <v>74.5</v>
      </c>
      <c r="I40" s="33">
        <f t="shared" si="1"/>
        <v>498181.5</v>
      </c>
      <c r="J40" s="85"/>
      <c r="K40" s="61">
        <f t="shared" si="2"/>
        <v>0.5</v>
      </c>
      <c r="L40" s="33">
        <v>2363</v>
      </c>
      <c r="M40" s="34">
        <v>41</v>
      </c>
      <c r="N40" s="33">
        <f t="shared" si="3"/>
        <v>48441.5</v>
      </c>
      <c r="O40" s="33">
        <f t="shared" si="4"/>
        <v>546623</v>
      </c>
      <c r="P40" s="33">
        <v>2.2</v>
      </c>
      <c r="Q40" s="33">
        <f t="shared" si="5"/>
        <v>1202570.6</v>
      </c>
      <c r="R40" s="33">
        <f t="shared" si="6"/>
        <v>363176.3212</v>
      </c>
      <c r="S40" s="33">
        <f t="shared" si="7"/>
        <v>1565746.9212000002</v>
      </c>
      <c r="T40" s="35">
        <f t="shared" si="8"/>
        <v>307176</v>
      </c>
      <c r="U40" s="36">
        <f t="shared" si="9"/>
        <v>1872.9</v>
      </c>
      <c r="V40" s="37"/>
      <c r="W40" s="14"/>
    </row>
    <row r="41" spans="1:23" ht="12.75">
      <c r="A41" s="13">
        <v>32</v>
      </c>
      <c r="B41" s="70" t="s">
        <v>10</v>
      </c>
      <c r="C41" s="70"/>
      <c r="D41" s="63">
        <v>8795</v>
      </c>
      <c r="E41" s="82"/>
      <c r="F41" s="33">
        <f t="shared" si="0"/>
        <v>0.6</v>
      </c>
      <c r="G41" s="33">
        <v>3715</v>
      </c>
      <c r="H41" s="33">
        <v>74.5</v>
      </c>
      <c r="I41" s="33">
        <f t="shared" si="1"/>
        <v>166060.5</v>
      </c>
      <c r="J41" s="85"/>
      <c r="K41" s="61">
        <f t="shared" si="2"/>
        <v>0.2</v>
      </c>
      <c r="L41" s="33">
        <v>2363</v>
      </c>
      <c r="M41" s="34">
        <v>41</v>
      </c>
      <c r="N41" s="33">
        <f t="shared" si="3"/>
        <v>19376.600000000002</v>
      </c>
      <c r="O41" s="33">
        <f t="shared" si="4"/>
        <v>185437.1</v>
      </c>
      <c r="P41" s="33">
        <v>1.6</v>
      </c>
      <c r="Q41" s="33">
        <f t="shared" si="5"/>
        <v>296699.36000000004</v>
      </c>
      <c r="R41" s="33">
        <f t="shared" si="6"/>
        <v>89603.20672000002</v>
      </c>
      <c r="S41" s="33">
        <f t="shared" si="7"/>
        <v>386302.56672000006</v>
      </c>
      <c r="T41" s="35">
        <f t="shared" si="8"/>
        <v>105540</v>
      </c>
      <c r="U41" s="36">
        <f t="shared" si="9"/>
        <v>491.8</v>
      </c>
      <c r="V41" s="37"/>
      <c r="W41" s="14"/>
    </row>
    <row r="42" spans="1:23" ht="12.75">
      <c r="A42" s="13">
        <v>33</v>
      </c>
      <c r="B42" s="70" t="s">
        <v>8</v>
      </c>
      <c r="C42" s="70"/>
      <c r="D42" s="63">
        <v>18526</v>
      </c>
      <c r="E42" s="82"/>
      <c r="F42" s="33">
        <f t="shared" si="0"/>
        <v>1.3</v>
      </c>
      <c r="G42" s="33">
        <v>3715</v>
      </c>
      <c r="H42" s="33">
        <v>74.5</v>
      </c>
      <c r="I42" s="33">
        <f t="shared" si="1"/>
        <v>359797.75</v>
      </c>
      <c r="J42" s="85"/>
      <c r="K42" s="61">
        <f t="shared" si="2"/>
        <v>0.3</v>
      </c>
      <c r="L42" s="33">
        <v>2363</v>
      </c>
      <c r="M42" s="34">
        <v>41</v>
      </c>
      <c r="N42" s="33">
        <f t="shared" si="3"/>
        <v>29064.899999999998</v>
      </c>
      <c r="O42" s="33">
        <f t="shared" si="4"/>
        <v>388862.65</v>
      </c>
      <c r="P42" s="33">
        <v>1.6</v>
      </c>
      <c r="Q42" s="33">
        <f t="shared" si="5"/>
        <v>622180.2400000001</v>
      </c>
      <c r="R42" s="33">
        <f t="shared" si="6"/>
        <v>187898.43248000002</v>
      </c>
      <c r="S42" s="33">
        <f t="shared" si="7"/>
        <v>810078.6724800002</v>
      </c>
      <c r="T42" s="35">
        <f t="shared" si="8"/>
        <v>222312</v>
      </c>
      <c r="U42" s="36">
        <f t="shared" si="9"/>
        <v>1032.4</v>
      </c>
      <c r="V42" s="37"/>
      <c r="W42" s="14"/>
    </row>
    <row r="43" spans="1:23" ht="12.75">
      <c r="A43" s="13">
        <v>34</v>
      </c>
      <c r="B43" s="70" t="s">
        <v>9</v>
      </c>
      <c r="C43" s="70"/>
      <c r="D43" s="63">
        <v>16233</v>
      </c>
      <c r="E43" s="82"/>
      <c r="F43" s="33">
        <f t="shared" si="0"/>
        <v>1.2</v>
      </c>
      <c r="G43" s="33">
        <v>3715</v>
      </c>
      <c r="H43" s="33">
        <v>74.5</v>
      </c>
      <c r="I43" s="33">
        <f t="shared" si="1"/>
        <v>332121</v>
      </c>
      <c r="J43" s="85"/>
      <c r="K43" s="61">
        <f t="shared" si="2"/>
        <v>0.3</v>
      </c>
      <c r="L43" s="33">
        <v>2363</v>
      </c>
      <c r="M43" s="34">
        <v>41</v>
      </c>
      <c r="N43" s="33">
        <f t="shared" si="3"/>
        <v>29064.899999999998</v>
      </c>
      <c r="O43" s="33">
        <f t="shared" si="4"/>
        <v>361185.9</v>
      </c>
      <c r="P43" s="33">
        <v>1.6</v>
      </c>
      <c r="Q43" s="33">
        <f t="shared" si="5"/>
        <v>577897.4400000001</v>
      </c>
      <c r="R43" s="33">
        <f t="shared" si="6"/>
        <v>174525.02688000002</v>
      </c>
      <c r="S43" s="33">
        <f t="shared" si="7"/>
        <v>752422.4668800001</v>
      </c>
      <c r="T43" s="35">
        <f t="shared" si="8"/>
        <v>194796</v>
      </c>
      <c r="U43" s="36">
        <f t="shared" si="9"/>
        <v>947.2</v>
      </c>
      <c r="V43" s="37"/>
      <c r="W43" s="14"/>
    </row>
    <row r="44" spans="1:23" ht="12.75">
      <c r="A44" s="13">
        <v>35</v>
      </c>
      <c r="B44" s="70" t="s">
        <v>26</v>
      </c>
      <c r="C44" s="70"/>
      <c r="D44" s="63">
        <v>20204</v>
      </c>
      <c r="E44" s="82"/>
      <c r="F44" s="33">
        <f t="shared" si="0"/>
        <v>1.4</v>
      </c>
      <c r="G44" s="33">
        <v>3715</v>
      </c>
      <c r="H44" s="33">
        <v>74.5</v>
      </c>
      <c r="I44" s="33">
        <f t="shared" si="1"/>
        <v>387474.5</v>
      </c>
      <c r="J44" s="85"/>
      <c r="K44" s="61">
        <f t="shared" si="2"/>
        <v>0.4</v>
      </c>
      <c r="L44" s="33">
        <v>2363</v>
      </c>
      <c r="M44" s="34">
        <v>41</v>
      </c>
      <c r="N44" s="33">
        <f t="shared" si="3"/>
        <v>38753.200000000004</v>
      </c>
      <c r="O44" s="33">
        <f t="shared" si="4"/>
        <v>426227.7</v>
      </c>
      <c r="P44" s="33">
        <v>1.6</v>
      </c>
      <c r="Q44" s="33">
        <f t="shared" si="5"/>
        <v>681964.3200000001</v>
      </c>
      <c r="R44" s="33">
        <f t="shared" si="6"/>
        <v>205953.22464</v>
      </c>
      <c r="S44" s="33">
        <f t="shared" si="7"/>
        <v>887917.5446400001</v>
      </c>
      <c r="T44" s="35">
        <f t="shared" si="8"/>
        <v>242448</v>
      </c>
      <c r="U44" s="36">
        <f t="shared" si="9"/>
        <v>1130.4</v>
      </c>
      <c r="V44" s="37"/>
      <c r="W44" s="14"/>
    </row>
    <row r="45" spans="1:23" ht="12.75">
      <c r="A45" s="13">
        <v>36</v>
      </c>
      <c r="B45" s="70" t="s">
        <v>33</v>
      </c>
      <c r="C45" s="70"/>
      <c r="D45" s="63">
        <v>11653</v>
      </c>
      <c r="E45" s="82"/>
      <c r="F45" s="33">
        <f t="shared" si="0"/>
        <v>0.8</v>
      </c>
      <c r="G45" s="33">
        <v>3715</v>
      </c>
      <c r="H45" s="33">
        <v>74.5</v>
      </c>
      <c r="I45" s="33">
        <f t="shared" si="1"/>
        <v>221414</v>
      </c>
      <c r="J45" s="85"/>
      <c r="K45" s="61">
        <f t="shared" si="2"/>
        <v>0.2</v>
      </c>
      <c r="L45" s="33">
        <v>2363</v>
      </c>
      <c r="M45" s="34">
        <v>41</v>
      </c>
      <c r="N45" s="33">
        <f t="shared" si="3"/>
        <v>19376.600000000002</v>
      </c>
      <c r="O45" s="33">
        <f t="shared" si="4"/>
        <v>240790.6</v>
      </c>
      <c r="P45" s="33">
        <v>1.6</v>
      </c>
      <c r="Q45" s="33">
        <f t="shared" si="5"/>
        <v>385264.96</v>
      </c>
      <c r="R45" s="33">
        <f t="shared" si="6"/>
        <v>116350.01792</v>
      </c>
      <c r="S45" s="33">
        <f t="shared" si="7"/>
        <v>501614.97792000003</v>
      </c>
      <c r="T45" s="35">
        <f t="shared" si="8"/>
        <v>139836</v>
      </c>
      <c r="U45" s="36">
        <f t="shared" si="9"/>
        <v>641.5</v>
      </c>
      <c r="V45" s="37"/>
      <c r="W45" s="14"/>
    </row>
    <row r="46" spans="1:23" ht="12.75">
      <c r="A46" s="13">
        <v>37</v>
      </c>
      <c r="B46" s="70" t="s">
        <v>34</v>
      </c>
      <c r="C46" s="70"/>
      <c r="D46" s="63">
        <v>4306</v>
      </c>
      <c r="E46" s="82"/>
      <c r="F46" s="33">
        <f t="shared" si="0"/>
        <v>0.3</v>
      </c>
      <c r="G46" s="33">
        <v>3715</v>
      </c>
      <c r="H46" s="33">
        <v>74.5</v>
      </c>
      <c r="I46" s="33">
        <f t="shared" si="1"/>
        <v>83030.25</v>
      </c>
      <c r="J46" s="85"/>
      <c r="K46" s="61">
        <f t="shared" si="2"/>
        <v>0.1</v>
      </c>
      <c r="L46" s="33">
        <v>2363</v>
      </c>
      <c r="M46" s="34">
        <v>41</v>
      </c>
      <c r="N46" s="33">
        <f t="shared" si="3"/>
        <v>9688.300000000001</v>
      </c>
      <c r="O46" s="33">
        <f t="shared" si="4"/>
        <v>92718.55</v>
      </c>
      <c r="P46" s="33">
        <v>1.6</v>
      </c>
      <c r="Q46" s="33">
        <f t="shared" si="5"/>
        <v>148349.68000000002</v>
      </c>
      <c r="R46" s="33">
        <f t="shared" si="6"/>
        <v>44801.60336000001</v>
      </c>
      <c r="S46" s="33">
        <f t="shared" si="7"/>
        <v>193151.28336000003</v>
      </c>
      <c r="T46" s="35">
        <f t="shared" si="8"/>
        <v>51672</v>
      </c>
      <c r="U46" s="36">
        <f t="shared" si="9"/>
        <v>244.8</v>
      </c>
      <c r="V46" s="37"/>
      <c r="W46" s="14"/>
    </row>
    <row r="47" spans="1:23" ht="12.75">
      <c r="A47" s="13">
        <v>38</v>
      </c>
      <c r="B47" s="70" t="s">
        <v>35</v>
      </c>
      <c r="C47" s="70"/>
      <c r="D47" s="63">
        <v>9817</v>
      </c>
      <c r="E47" s="82"/>
      <c r="F47" s="33">
        <f t="shared" si="0"/>
        <v>0.7</v>
      </c>
      <c r="G47" s="33">
        <v>3715</v>
      </c>
      <c r="H47" s="33">
        <v>74.5</v>
      </c>
      <c r="I47" s="33">
        <f t="shared" si="1"/>
        <v>193737.25</v>
      </c>
      <c r="J47" s="85"/>
      <c r="K47" s="61">
        <f t="shared" si="2"/>
        <v>0.2</v>
      </c>
      <c r="L47" s="33">
        <v>2363</v>
      </c>
      <c r="M47" s="34">
        <v>41</v>
      </c>
      <c r="N47" s="33">
        <f t="shared" si="3"/>
        <v>19376.600000000002</v>
      </c>
      <c r="O47" s="33">
        <f t="shared" si="4"/>
        <v>213113.85</v>
      </c>
      <c r="P47" s="33">
        <v>1.6</v>
      </c>
      <c r="Q47" s="33">
        <f t="shared" si="5"/>
        <v>340982.16000000003</v>
      </c>
      <c r="R47" s="33">
        <f t="shared" si="6"/>
        <v>102976.61232</v>
      </c>
      <c r="S47" s="33">
        <f t="shared" si="7"/>
        <v>443958.77232000005</v>
      </c>
      <c r="T47" s="35">
        <f t="shared" si="8"/>
        <v>117804</v>
      </c>
      <c r="U47" s="36">
        <f t="shared" si="9"/>
        <v>561.8</v>
      </c>
      <c r="V47" s="37"/>
      <c r="W47" s="14"/>
    </row>
    <row r="48" spans="1:23" ht="12.75">
      <c r="A48" s="13">
        <v>39</v>
      </c>
      <c r="B48" s="70" t="s">
        <v>36</v>
      </c>
      <c r="C48" s="70"/>
      <c r="D48" s="63">
        <v>5297</v>
      </c>
      <c r="E48" s="82"/>
      <c r="F48" s="33">
        <f t="shared" si="0"/>
        <v>0.4</v>
      </c>
      <c r="G48" s="33">
        <v>3715</v>
      </c>
      <c r="H48" s="33">
        <v>74.5</v>
      </c>
      <c r="I48" s="33">
        <f t="shared" si="1"/>
        <v>110707</v>
      </c>
      <c r="J48" s="85"/>
      <c r="K48" s="61">
        <f t="shared" si="2"/>
        <v>0.1</v>
      </c>
      <c r="L48" s="33">
        <v>2363</v>
      </c>
      <c r="M48" s="34">
        <v>41</v>
      </c>
      <c r="N48" s="33">
        <f t="shared" si="3"/>
        <v>9688.300000000001</v>
      </c>
      <c r="O48" s="33">
        <f t="shared" si="4"/>
        <v>120395.3</v>
      </c>
      <c r="P48" s="33">
        <v>1.6</v>
      </c>
      <c r="Q48" s="33">
        <f t="shared" si="5"/>
        <v>192632.48</v>
      </c>
      <c r="R48" s="33">
        <f t="shared" si="6"/>
        <v>58175.00896</v>
      </c>
      <c r="S48" s="33">
        <f t="shared" si="7"/>
        <v>250807.48896000002</v>
      </c>
      <c r="T48" s="35">
        <f t="shared" si="8"/>
        <v>63564</v>
      </c>
      <c r="U48" s="36">
        <f t="shared" si="9"/>
        <v>314.4</v>
      </c>
      <c r="V48" s="37"/>
      <c r="W48" s="14"/>
    </row>
    <row r="49" spans="1:23" ht="12.75">
      <c r="A49" s="13">
        <v>40</v>
      </c>
      <c r="B49" s="70" t="s">
        <v>37</v>
      </c>
      <c r="C49" s="70"/>
      <c r="D49" s="63">
        <v>6664</v>
      </c>
      <c r="E49" s="82"/>
      <c r="F49" s="33">
        <f t="shared" si="0"/>
        <v>0.5</v>
      </c>
      <c r="G49" s="33">
        <v>3715</v>
      </c>
      <c r="H49" s="33">
        <v>74.5</v>
      </c>
      <c r="I49" s="33">
        <f t="shared" si="1"/>
        <v>138383.75</v>
      </c>
      <c r="J49" s="85"/>
      <c r="K49" s="61">
        <f t="shared" si="2"/>
        <v>0.1</v>
      </c>
      <c r="L49" s="33">
        <v>2363</v>
      </c>
      <c r="M49" s="34">
        <v>41</v>
      </c>
      <c r="N49" s="33">
        <f t="shared" si="3"/>
        <v>9688.300000000001</v>
      </c>
      <c r="O49" s="33">
        <f t="shared" si="4"/>
        <v>148072.05</v>
      </c>
      <c r="P49" s="33">
        <v>1.6</v>
      </c>
      <c r="Q49" s="33">
        <f t="shared" si="5"/>
        <v>236915.28</v>
      </c>
      <c r="R49" s="33">
        <f t="shared" si="6"/>
        <v>71548.41456</v>
      </c>
      <c r="S49" s="33">
        <f t="shared" si="7"/>
        <v>308463.69456</v>
      </c>
      <c r="T49" s="35">
        <f t="shared" si="8"/>
        <v>79968</v>
      </c>
      <c r="U49" s="36">
        <f t="shared" si="9"/>
        <v>388.4</v>
      </c>
      <c r="V49" s="37"/>
      <c r="W49" s="14"/>
    </row>
    <row r="50" spans="1:23" ht="12.75">
      <c r="A50" s="13">
        <v>41</v>
      </c>
      <c r="B50" s="70" t="s">
        <v>41</v>
      </c>
      <c r="C50" s="70"/>
      <c r="D50" s="63">
        <v>9787</v>
      </c>
      <c r="E50" s="83"/>
      <c r="F50" s="33">
        <f t="shared" si="0"/>
        <v>0.7</v>
      </c>
      <c r="G50" s="33">
        <v>3715</v>
      </c>
      <c r="H50" s="33">
        <v>74.5</v>
      </c>
      <c r="I50" s="33">
        <f>ROUND(F50*G50*H50,1)</f>
        <v>193737.3</v>
      </c>
      <c r="J50" s="86"/>
      <c r="K50" s="61">
        <f t="shared" si="2"/>
        <v>0.2</v>
      </c>
      <c r="L50" s="33">
        <v>2363</v>
      </c>
      <c r="M50" s="34">
        <v>41</v>
      </c>
      <c r="N50" s="33">
        <f t="shared" si="3"/>
        <v>19376.600000000002</v>
      </c>
      <c r="O50" s="33">
        <f t="shared" si="4"/>
        <v>213113.9</v>
      </c>
      <c r="P50" s="33">
        <v>1.6</v>
      </c>
      <c r="Q50" s="33">
        <f t="shared" si="5"/>
        <v>340982.24</v>
      </c>
      <c r="R50" s="33">
        <f t="shared" si="6"/>
        <v>102976.63648</v>
      </c>
      <c r="S50" s="33">
        <f t="shared" si="7"/>
        <v>443958.87648</v>
      </c>
      <c r="T50" s="35">
        <f t="shared" si="8"/>
        <v>117444</v>
      </c>
      <c r="U50" s="36">
        <f t="shared" si="9"/>
        <v>561.4</v>
      </c>
      <c r="V50" s="37"/>
      <c r="W50" s="14"/>
    </row>
    <row r="51" spans="1:23" ht="12.75">
      <c r="A51" s="13"/>
      <c r="B51" s="71" t="s">
        <v>1</v>
      </c>
      <c r="C51" s="71"/>
      <c r="D51" s="49">
        <f>SUM(D9:D50)</f>
        <v>958531</v>
      </c>
      <c r="E51" s="43"/>
      <c r="F51" s="44">
        <f>SUM(F9:F50)</f>
        <v>68.2</v>
      </c>
      <c r="G51" s="44"/>
      <c r="H51" s="44"/>
      <c r="I51" s="44">
        <f>ROUND(SUM(I9:I50),1)</f>
        <v>18875543.6</v>
      </c>
      <c r="J51" s="43"/>
      <c r="K51" s="44">
        <f>SUM(K9:K50)</f>
        <v>17.499999999999996</v>
      </c>
      <c r="L51" s="43"/>
      <c r="M51" s="43"/>
      <c r="N51" s="44">
        <f>ROUND(SUM(N9:N50),1)</f>
        <v>1695452.5</v>
      </c>
      <c r="O51" s="44">
        <f>ROUND(SUM(O9:O50),1)</f>
        <v>20570996.1</v>
      </c>
      <c r="P51" s="43"/>
      <c r="Q51" s="44">
        <f>ROUND(SUM(Q9:Q50),1)</f>
        <v>36369768.8</v>
      </c>
      <c r="R51" s="44">
        <f>ROUND(SUM(R9:R50),1)</f>
        <v>10983670.2</v>
      </c>
      <c r="S51" s="44">
        <f>ROUND(SUM(S9:S50),1)</f>
        <v>47353439</v>
      </c>
      <c r="T51" s="44">
        <f>ROUND(SUM(T9:T50),1)</f>
        <v>11502372</v>
      </c>
      <c r="U51" s="44">
        <f>ROUND(SUM(U9:U50),1)</f>
        <v>58856</v>
      </c>
      <c r="V51" s="45">
        <f>F51+K51</f>
        <v>85.7</v>
      </c>
      <c r="W51" s="16"/>
    </row>
    <row r="52" spans="1:23" ht="12.75">
      <c r="A52" s="9"/>
      <c r="B52" s="55"/>
      <c r="C52" s="55"/>
      <c r="D52" s="66"/>
      <c r="E52" s="67"/>
      <c r="F52" s="68"/>
      <c r="G52" s="68"/>
      <c r="H52" s="68"/>
      <c r="I52" s="68"/>
      <c r="J52" s="67"/>
      <c r="K52" s="68"/>
      <c r="L52" s="67"/>
      <c r="M52" s="67"/>
      <c r="N52" s="68"/>
      <c r="O52" s="68"/>
      <c r="P52" s="67"/>
      <c r="Q52" s="68"/>
      <c r="R52" s="68"/>
      <c r="S52" s="68"/>
      <c r="T52" s="68"/>
      <c r="U52" s="68"/>
      <c r="V52" s="68"/>
      <c r="W52" s="22"/>
    </row>
    <row r="53" spans="1:28" ht="12.75" customHeight="1">
      <c r="A53" s="3"/>
      <c r="B53" s="18" t="s">
        <v>66</v>
      </c>
      <c r="C53" s="19"/>
      <c r="D53" s="19"/>
      <c r="E53" s="19"/>
      <c r="F53" s="19"/>
      <c r="G53" s="19"/>
      <c r="H53" s="19"/>
      <c r="I53" s="19"/>
      <c r="J53" s="19"/>
      <c r="K53" s="19"/>
      <c r="L53" s="19" t="s">
        <v>67</v>
      </c>
      <c r="M53" s="19"/>
      <c r="N53" s="1"/>
      <c r="O53" s="1"/>
      <c r="P53" s="1"/>
      <c r="Q53" s="1"/>
      <c r="R53" s="76" t="s">
        <v>74</v>
      </c>
      <c r="S53" s="76"/>
      <c r="T53" s="76"/>
      <c r="U53" s="22">
        <v>74426600</v>
      </c>
      <c r="V53" s="1"/>
      <c r="W53" s="1"/>
      <c r="X53" s="5"/>
      <c r="Y53" s="5"/>
      <c r="Z53" s="5"/>
      <c r="AA53" s="5"/>
      <c r="AB53" s="5"/>
    </row>
    <row r="54" spans="18:21" s="7" customFormat="1" ht="13.5" customHeight="1">
      <c r="R54" s="96" t="s">
        <v>70</v>
      </c>
      <c r="S54" s="96"/>
      <c r="T54" s="96"/>
      <c r="U54" s="23">
        <f>ROUND(U53-U51*1000,1)</f>
        <v>15570600</v>
      </c>
    </row>
    <row r="55" spans="2:2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6" t="s">
        <v>71</v>
      </c>
      <c r="S55" s="96"/>
      <c r="T55" s="96"/>
      <c r="U55" s="23">
        <f>U54+'2019'!U54+'2020'!U54</f>
        <v>34355300.000000015</v>
      </c>
      <c r="V55" s="8"/>
      <c r="W55" s="8"/>
    </row>
    <row r="56" ht="11.25">
      <c r="B56" s="3"/>
    </row>
    <row r="57" spans="2:23" ht="12.75"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61" spans="2:23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2:23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2:23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2:23" ht="18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2:23" ht="1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2:23" ht="17.2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2:23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2:23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7" spans="2:23" ht="11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84" spans="3:23" ht="11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ht="11.25"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sheetProtection/>
  <mergeCells count="71">
    <mergeCell ref="P5:P7"/>
    <mergeCell ref="Q5:Q7"/>
    <mergeCell ref="B2:V3"/>
    <mergeCell ref="B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B8:C8"/>
    <mergeCell ref="L5:L7"/>
    <mergeCell ref="M5:M7"/>
    <mergeCell ref="N5:N7"/>
    <mergeCell ref="O5:O7"/>
    <mergeCell ref="V5:V7"/>
    <mergeCell ref="B22:C22"/>
    <mergeCell ref="B9:C9"/>
    <mergeCell ref="E9:E50"/>
    <mergeCell ref="J9:J5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1:V1"/>
    <mergeCell ref="R53:T53"/>
    <mergeCell ref="R54:T54"/>
    <mergeCell ref="R55:T55"/>
    <mergeCell ref="B47:C47"/>
    <mergeCell ref="B48:C48"/>
    <mergeCell ref="B49:C49"/>
    <mergeCell ref="B50:C50"/>
    <mergeCell ref="B51:C51"/>
    <mergeCell ref="B46:C46"/>
    <mergeCell ref="B35:C35"/>
    <mergeCell ref="B36:C36"/>
    <mergeCell ref="B37:C37"/>
    <mergeCell ref="B38:C38"/>
    <mergeCell ref="B39:C39"/>
    <mergeCell ref="B40:C40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Александровна Филимонова</cp:lastModifiedBy>
  <cp:lastPrinted>2018-06-14T06:46:25Z</cp:lastPrinted>
  <dcterms:created xsi:type="dcterms:W3CDTF">2005-04-21T06:03:22Z</dcterms:created>
  <dcterms:modified xsi:type="dcterms:W3CDTF">2018-07-13T02:16:31Z</dcterms:modified>
  <cp:category/>
  <cp:version/>
  <cp:contentType/>
  <cp:contentStatus/>
</cp:coreProperties>
</file>